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<sst xmlns="http://schemas.openxmlformats.org/spreadsheetml/2006/main" count="34" uniqueCount="28">
  <si>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FY 04/05</t>
  </si>
  <si>
    <t>FY 05/06</t>
  </si>
  <si>
    <t>FY 06/07</t>
  </si>
  <si>
    <t>PAC</t>
  </si>
  <si>
    <t>Note</t>
  </si>
  <si>
    <t>Project Expenditures</t>
  </si>
  <si>
    <t>Fund Balance</t>
  </si>
  <si>
    <t>Millage Proceeds</t>
  </si>
  <si>
    <t>Fund Balance from Prior Year</t>
  </si>
  <si>
    <t>Investment Income</t>
  </si>
  <si>
    <t>Bond Proceeds</t>
  </si>
  <si>
    <t>Contributions</t>
  </si>
  <si>
    <t>Tax Refund</t>
  </si>
  <si>
    <t>Uncollectible Property Taxes</t>
  </si>
  <si>
    <t>REVENUE</t>
  </si>
  <si>
    <t>Net Revenues</t>
  </si>
  <si>
    <t>Prior Year Refund of Expenses</t>
  </si>
  <si>
    <t>Grant reimbursement (St of Mich)</t>
  </si>
  <si>
    <t>Grant Reimbursement (FRPP)</t>
  </si>
  <si>
    <t>FY 07/08                          (as of 2/29/08)</t>
  </si>
  <si>
    <t>PAC Debt Service</t>
  </si>
  <si>
    <t>GAC Associated Admin Expenses</t>
  </si>
  <si>
    <t>GAC Debt Service</t>
  </si>
  <si>
    <t>Associated Revenue</t>
  </si>
  <si>
    <t>Joint PAC/GAC Admin Expenses</t>
  </si>
  <si>
    <t>Parks Advisory Commission (PAC)</t>
  </si>
  <si>
    <t>Greenbelt Advisory Commission (GAC)</t>
  </si>
  <si>
    <t xml:space="preserve">PAC Associated Admin Expenses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</si>
</sst>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distributed"/>
    </xf>
    <xf numFmtId="0" fontId="37" fillId="0" borderId="0" xfId="0" applyFont="1" applyBorder="1" applyAlignment="1">
      <alignment horizontal="centerContinuous"/>
    </xf>
    <xf numFmtId="0" fontId="37" fillId="0" borderId="0" xfId="0" applyFont="1" applyAlignment="1">
      <alignment/>
    </xf>
    <xf numFmtId="16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12" fontId="37" fillId="0" borderId="12" xfId="0" applyNumberFormat="1" applyFont="1" applyBorder="1" applyAlignment="1">
      <alignment/>
    </xf>
    <xf numFmtId="12" fontId="37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66" fontId="37" fillId="0" borderId="0" xfId="44" applyNumberFormat="1" applyFont="1" applyAlignment="1">
      <alignment/>
    </xf>
    <xf numFmtId="0" fontId="37" fillId="0" borderId="13" xfId="0" applyFont="1" applyBorder="1" applyAlignment="1">
      <alignment/>
    </xf>
    <xf numFmtId="12" fontId="37" fillId="0" borderId="14" xfId="0" applyNumberFormat="1" applyFont="1" applyBorder="1" applyAlignment="1">
      <alignment/>
    </xf>
    <xf numFmtId="0" fontId="37" fillId="0" borderId="0" xfId="0" applyFont="1" applyAlignment="1">
      <alignment horizontal="left" indent="1"/>
    </xf>
    <xf numFmtId="166" fontId="37" fillId="0" borderId="15" xfId="44" applyNumberFormat="1" applyFont="1" applyBorder="1" applyAlignment="1">
      <alignment/>
    </xf>
    <xf numFmtId="0" fontId="39" fillId="0" borderId="0" xfId="0" applyFont="1" applyAlignment="1">
      <alignment horizontal="left"/>
    </xf>
    <xf numFmtId="166" fontId="37" fillId="0" borderId="16" xfId="44" applyNumberFormat="1" applyFont="1" applyBorder="1" applyAlignment="1">
      <alignment/>
    </xf>
    <xf numFmtId="0" fontId="39" fillId="0" borderId="0" xfId="0" applyFont="1" applyAlignment="1">
      <alignment horizontal="left" inden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 indent="2"/>
    </xf>
    <xf numFmtId="166" fontId="37" fillId="0" borderId="0" xfId="0" applyNumberFormat="1" applyFont="1" applyAlignment="1">
      <alignment/>
    </xf>
    <xf numFmtId="0" fontId="39" fillId="0" borderId="0" xfId="0" applyFont="1" applyAlignment="1">
      <alignment/>
    </xf>
    <xf numFmtId="166" fontId="37" fillId="0" borderId="15" xfId="0" applyNumberFormat="1" applyFont="1" applyBorder="1" applyAlignment="1">
      <alignment/>
    </xf>
    <xf numFmtId="0" fontId="37" fillId="0" borderId="0" xfId="0" applyFont="1" applyBorder="1" applyAlignment="1">
      <alignment/>
    </xf>
    <xf numFmtId="166" fontId="37" fillId="0" borderId="16" xfId="0" applyNumberFormat="1" applyFont="1" applyBorder="1" applyAlignment="1">
      <alignment/>
    </xf>
    <xf numFmtId="16" fontId="37" fillId="0" borderId="15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wrapText="1"/>
    </xf>
    <xf numFmtId="43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75" zoomScaleNormal="75" workbookViewId="0" topLeftCell="C22">
      <selection activeCell="F39" sqref="F39"/>
    </sheetView>
  </sheetViews>
  <sheetFormatPr defaultColWidth="9.140625" defaultRowHeight="15"/>
  <cols>
    <col min="1" max="1" width="0" style="4" hidden="1" customWidth="1"/>
    <col min="2" max="2" width="9.421875" style="4" hidden="1" customWidth="1"/>
    <col min="3" max="3" width="2.421875" style="4" customWidth="1"/>
    <col min="4" max="4" width="44.57421875" style="4" customWidth="1"/>
    <col min="5" max="5" width="2.28125" style="4" customWidth="1"/>
    <col min="6" max="6" width="18.7109375" style="4" customWidth="1"/>
    <col min="7" max="7" width="1.8515625" style="4" customWidth="1"/>
    <col min="8" max="8" width="20.28125" style="4" customWidth="1"/>
    <col min="9" max="9" width="2.140625" style="4" customWidth="1"/>
    <col min="10" max="10" width="18.7109375" style="4" customWidth="1"/>
    <col min="11" max="11" width="2.140625" style="4" customWidth="1"/>
    <col min="12" max="12" width="21.421875" style="4" customWidth="1"/>
    <col min="13" max="16384" width="9.140625" style="4" customWidth="1"/>
  </cols>
  <sheetData>
    <row r="2" spans="1:12" ht="37.5">
      <c r="A2" s="1" t="s">
        <v>4</v>
      </c>
      <c r="B2" s="2"/>
      <c r="C2" s="3"/>
      <c r="F2" s="26" t="s">
        <v>0</v>
      </c>
      <c r="G2" s="5"/>
      <c r="H2" s="27" t="s">
        <v>1</v>
      </c>
      <c r="I2" s="6"/>
      <c r="J2" s="27" t="s">
        <v>2</v>
      </c>
      <c r="K2" s="6"/>
      <c r="L2" s="28" t="s">
        <v>19</v>
      </c>
    </row>
    <row r="3" spans="1:11" ht="18.75">
      <c r="A3" s="7" t="s">
        <v>3</v>
      </c>
      <c r="B3" s="8">
        <v>0.3333333333333333</v>
      </c>
      <c r="C3" s="9"/>
      <c r="D3" s="10" t="s">
        <v>14</v>
      </c>
      <c r="G3" s="11"/>
      <c r="I3" s="11"/>
      <c r="K3" s="11"/>
    </row>
    <row r="4" spans="1:12" ht="18.75">
      <c r="A4" s="12"/>
      <c r="B4" s="13"/>
      <c r="C4" s="9"/>
      <c r="D4" s="14" t="s">
        <v>7</v>
      </c>
      <c r="F4" s="11">
        <v>1939530</v>
      </c>
      <c r="G4" s="11"/>
      <c r="H4" s="11">
        <v>2014851</v>
      </c>
      <c r="I4" s="11"/>
      <c r="J4" s="11">
        <v>2130654</v>
      </c>
      <c r="K4" s="11"/>
      <c r="L4" s="11">
        <v>2242181</v>
      </c>
    </row>
    <row r="5" spans="1:12" ht="18.75">
      <c r="A5" s="12"/>
      <c r="B5" s="13"/>
      <c r="C5" s="9"/>
      <c r="D5" s="14" t="s">
        <v>10</v>
      </c>
      <c r="F5" s="11">
        <v>0</v>
      </c>
      <c r="G5" s="11"/>
      <c r="H5" s="11">
        <v>20108066</v>
      </c>
      <c r="I5" s="11"/>
      <c r="J5" s="11">
        <v>0</v>
      </c>
      <c r="K5" s="11"/>
      <c r="L5" s="11">
        <v>0</v>
      </c>
    </row>
    <row r="6" spans="1:12" ht="18.75">
      <c r="A6" s="12"/>
      <c r="B6" s="13"/>
      <c r="C6" s="9"/>
      <c r="D6" s="14" t="s">
        <v>8</v>
      </c>
      <c r="F6" s="11">
        <v>4260286</v>
      </c>
      <c r="G6" s="11"/>
      <c r="H6" s="11">
        <v>0</v>
      </c>
      <c r="I6" s="11"/>
      <c r="J6" s="11">
        <v>0</v>
      </c>
      <c r="K6" s="11"/>
      <c r="L6" s="11">
        <v>0</v>
      </c>
    </row>
    <row r="7" spans="1:12" ht="18.75">
      <c r="A7" s="12"/>
      <c r="B7" s="13"/>
      <c r="C7" s="9"/>
      <c r="D7" s="14" t="s">
        <v>9</v>
      </c>
      <c r="F7" s="11">
        <v>116040</v>
      </c>
      <c r="G7" s="11"/>
      <c r="H7" s="11">
        <v>760529</v>
      </c>
      <c r="I7" s="11"/>
      <c r="J7" s="11">
        <v>1177978</v>
      </c>
      <c r="K7" s="11"/>
      <c r="L7" s="11">
        <v>571264</v>
      </c>
    </row>
    <row r="8" spans="1:12" ht="18.75">
      <c r="A8" s="12"/>
      <c r="B8" s="13"/>
      <c r="C8" s="9"/>
      <c r="D8" s="14" t="s">
        <v>16</v>
      </c>
      <c r="F8" s="11">
        <v>0</v>
      </c>
      <c r="G8" s="11"/>
      <c r="H8" s="11">
        <v>0</v>
      </c>
      <c r="I8" s="11"/>
      <c r="J8" s="11">
        <v>3918</v>
      </c>
      <c r="K8" s="11"/>
      <c r="L8" s="11">
        <v>1500</v>
      </c>
    </row>
    <row r="9" spans="1:12" ht="18.75">
      <c r="A9" s="12"/>
      <c r="B9" s="13"/>
      <c r="C9" s="9"/>
      <c r="D9" s="14" t="s">
        <v>12</v>
      </c>
      <c r="F9" s="11">
        <v>-1546</v>
      </c>
      <c r="G9" s="11"/>
      <c r="H9" s="11">
        <v>-3235</v>
      </c>
      <c r="I9" s="11"/>
      <c r="J9" s="11">
        <v>-1930</v>
      </c>
      <c r="K9" s="11"/>
      <c r="L9" s="11">
        <v>0</v>
      </c>
    </row>
    <row r="10" spans="1:12" ht="18.75">
      <c r="A10" s="12"/>
      <c r="B10" s="13"/>
      <c r="C10" s="9"/>
      <c r="D10" s="14" t="s">
        <v>13</v>
      </c>
      <c r="F10" s="15">
        <v>-950</v>
      </c>
      <c r="G10" s="11"/>
      <c r="H10" s="15">
        <v>0</v>
      </c>
      <c r="I10" s="11"/>
      <c r="J10" s="15">
        <v>0</v>
      </c>
      <c r="K10" s="11"/>
      <c r="L10" s="15">
        <v>0</v>
      </c>
    </row>
    <row r="11" spans="1:12" ht="19.5" thickBot="1">
      <c r="A11" s="12"/>
      <c r="B11" s="13"/>
      <c r="C11" s="9"/>
      <c r="D11" s="16" t="s">
        <v>15</v>
      </c>
      <c r="F11" s="17">
        <f aca="true" t="shared" si="0" ref="F11:L11">SUM(F4:F10)</f>
        <v>6313360</v>
      </c>
      <c r="G11" s="11">
        <f t="shared" si="0"/>
        <v>0</v>
      </c>
      <c r="H11" s="17">
        <f t="shared" si="0"/>
        <v>22880211</v>
      </c>
      <c r="I11" s="11">
        <f t="shared" si="0"/>
        <v>0</v>
      </c>
      <c r="J11" s="17">
        <f t="shared" si="0"/>
        <v>3310620</v>
      </c>
      <c r="K11" s="11">
        <f t="shared" si="0"/>
        <v>0</v>
      </c>
      <c r="L11" s="17">
        <f t="shared" si="0"/>
        <v>2814945</v>
      </c>
    </row>
    <row r="12" spans="1:12" ht="19.5" thickTop="1">
      <c r="A12" s="12"/>
      <c r="B12" s="13"/>
      <c r="C12" s="9"/>
      <c r="D12" s="18"/>
      <c r="F12" s="11"/>
      <c r="G12" s="11"/>
      <c r="H12" s="11"/>
      <c r="I12" s="11"/>
      <c r="J12" s="11"/>
      <c r="K12" s="11"/>
      <c r="L12" s="11"/>
    </row>
    <row r="13" spans="1:12" ht="18.75">
      <c r="A13" s="24"/>
      <c r="B13" s="9"/>
      <c r="C13" s="9"/>
      <c r="D13" s="19"/>
      <c r="F13" s="11"/>
      <c r="G13" s="11"/>
      <c r="H13" s="11"/>
      <c r="I13" s="11"/>
      <c r="J13" s="11"/>
      <c r="K13" s="11"/>
      <c r="L13" s="11"/>
    </row>
    <row r="14" ht="18.75">
      <c r="D14" s="10" t="s">
        <v>25</v>
      </c>
    </row>
    <row r="15" spans="4:12" ht="18.75">
      <c r="D15" s="4" t="s">
        <v>23</v>
      </c>
      <c r="F15" s="11">
        <f>F11*1/3</f>
        <v>2104453.3333333335</v>
      </c>
      <c r="G15" s="11"/>
      <c r="H15" s="21">
        <f>H11*1/3</f>
        <v>7626737</v>
      </c>
      <c r="I15" s="21"/>
      <c r="J15" s="21">
        <f>J11*1/3</f>
        <v>1103540</v>
      </c>
      <c r="K15" s="21"/>
      <c r="L15" s="21">
        <f>L11*1/3</f>
        <v>938315</v>
      </c>
    </row>
    <row r="16" spans="4:12" ht="18.75">
      <c r="D16" s="4" t="s">
        <v>8</v>
      </c>
      <c r="F16" s="11">
        <v>0</v>
      </c>
      <c r="G16" s="11"/>
      <c r="H16" s="21">
        <f>F23</f>
        <v>1379839.3333333335</v>
      </c>
      <c r="I16" s="21"/>
      <c r="J16" s="21">
        <f>H23</f>
        <v>8559073.333333334</v>
      </c>
      <c r="K16" s="21"/>
      <c r="L16" s="21">
        <f>J23</f>
        <v>6319302.333333334</v>
      </c>
    </row>
    <row r="17" spans="4:12" ht="18.75">
      <c r="D17" s="4" t="s">
        <v>11</v>
      </c>
      <c r="F17" s="11">
        <v>50000</v>
      </c>
      <c r="G17" s="11"/>
      <c r="H17" s="21">
        <v>0</v>
      </c>
      <c r="I17" s="21"/>
      <c r="J17" s="21">
        <v>0</v>
      </c>
      <c r="K17" s="21"/>
      <c r="L17" s="21">
        <v>0</v>
      </c>
    </row>
    <row r="18" spans="4:12" ht="18.75">
      <c r="D18" s="22" t="s">
        <v>17</v>
      </c>
      <c r="F18" s="11">
        <f>659337</f>
        <v>659337</v>
      </c>
      <c r="G18" s="11"/>
      <c r="H18" s="21">
        <v>0</v>
      </c>
      <c r="I18" s="21"/>
      <c r="J18" s="21">
        <v>0</v>
      </c>
      <c r="K18" s="21"/>
      <c r="L18" s="21">
        <v>0</v>
      </c>
    </row>
    <row r="19" spans="4:12" ht="18.75">
      <c r="D19" s="14" t="s">
        <v>27</v>
      </c>
      <c r="F19" s="11">
        <f>-28539</f>
        <v>-28539</v>
      </c>
      <c r="G19" s="11"/>
      <c r="H19" s="21">
        <v>-19695</v>
      </c>
      <c r="I19" s="21"/>
      <c r="J19" s="21">
        <v>0</v>
      </c>
      <c r="K19" s="21"/>
      <c r="L19" s="21">
        <v>0</v>
      </c>
    </row>
    <row r="20" spans="4:12" ht="18.75">
      <c r="D20" s="14" t="s">
        <v>24</v>
      </c>
      <c r="F20" s="11">
        <f>-(11784*1/3)</f>
        <v>-3928</v>
      </c>
      <c r="G20" s="11"/>
      <c r="H20" s="21">
        <f>-((166345-73059)*1/3)+(-(126255-19695)*1/3)</f>
        <v>-66615.33333333333</v>
      </c>
      <c r="I20" s="21"/>
      <c r="J20" s="21">
        <f>-(149860*1/3)</f>
        <v>-49953.333333333336</v>
      </c>
      <c r="K20" s="21"/>
      <c r="L20" s="21">
        <f>-(150028*1/3)</f>
        <v>-50009.333333333336</v>
      </c>
    </row>
    <row r="21" spans="4:12" ht="18.75">
      <c r="D21" s="14" t="s">
        <v>20</v>
      </c>
      <c r="F21" s="11">
        <v>0</v>
      </c>
      <c r="G21" s="11"/>
      <c r="H21" s="21">
        <f>-(470468*1/3)</f>
        <v>-156822.66666666666</v>
      </c>
      <c r="I21" s="21"/>
      <c r="J21" s="21">
        <f>-(1158125*1/3)</f>
        <v>-386041.6666666667</v>
      </c>
      <c r="K21" s="21"/>
      <c r="L21" s="21">
        <f>-(746288*1/3)</f>
        <v>-248762.66666666666</v>
      </c>
    </row>
    <row r="22" spans="4:12" ht="18.75">
      <c r="D22" s="14" t="s">
        <v>5</v>
      </c>
      <c r="F22" s="23">
        <v>-1401484</v>
      </c>
      <c r="G22" s="21"/>
      <c r="H22" s="23">
        <v>-204370</v>
      </c>
      <c r="I22" s="21"/>
      <c r="J22" s="23">
        <v>-2907316</v>
      </c>
      <c r="K22" s="21"/>
      <c r="L22" s="23">
        <v>-2448387</v>
      </c>
    </row>
    <row r="23" spans="4:12" ht="19.5" thickBot="1">
      <c r="D23" s="20" t="s">
        <v>6</v>
      </c>
      <c r="F23" s="25">
        <f>SUM(F15:F22)</f>
        <v>1379839.3333333335</v>
      </c>
      <c r="G23" s="21"/>
      <c r="H23" s="25">
        <f>SUM(H15:H22)</f>
        <v>8559073.333333334</v>
      </c>
      <c r="I23" s="21"/>
      <c r="J23" s="25">
        <f>SUM(J15:J22)</f>
        <v>6319302.333333334</v>
      </c>
      <c r="K23" s="21"/>
      <c r="L23" s="25">
        <f>SUM(L15:L22)</f>
        <v>4510458.333333334</v>
      </c>
    </row>
    <row r="24" spans="4:12" ht="19.5" thickTop="1">
      <c r="D24" s="20"/>
      <c r="F24" s="21"/>
      <c r="G24" s="21"/>
      <c r="H24" s="21"/>
      <c r="I24" s="21"/>
      <c r="J24" s="21"/>
      <c r="K24" s="21"/>
      <c r="L24" s="21"/>
    </row>
    <row r="25" ht="18.75">
      <c r="D25" s="10" t="s">
        <v>26</v>
      </c>
    </row>
    <row r="26" spans="4:12" ht="18.75">
      <c r="D26" s="4" t="s">
        <v>23</v>
      </c>
      <c r="F26" s="11">
        <f>F11*2/3</f>
        <v>4208906.666666667</v>
      </c>
      <c r="G26" s="11"/>
      <c r="H26" s="21">
        <f>H11*2/3</f>
        <v>15253474</v>
      </c>
      <c r="I26" s="21"/>
      <c r="J26" s="21">
        <f>J11*2/3</f>
        <v>2207080</v>
      </c>
      <c r="K26" s="21"/>
      <c r="L26" s="21">
        <f>L11*2/3</f>
        <v>1876630</v>
      </c>
    </row>
    <row r="27" spans="4:12" ht="18.75">
      <c r="D27" s="4" t="s">
        <v>8</v>
      </c>
      <c r="F27" s="11">
        <v>0</v>
      </c>
      <c r="G27" s="11"/>
      <c r="H27" s="21">
        <f>F33</f>
        <v>4089786.666666667</v>
      </c>
      <c r="I27" s="21"/>
      <c r="J27" s="21">
        <f>H33</f>
        <v>14267652.986666668</v>
      </c>
      <c r="K27" s="21"/>
      <c r="L27" s="21">
        <f>J33</f>
        <v>13567230.986666668</v>
      </c>
    </row>
    <row r="28" spans="4:12" ht="18.75">
      <c r="D28" s="16" t="s">
        <v>18</v>
      </c>
      <c r="F28" s="11">
        <v>0</v>
      </c>
      <c r="G28" s="11"/>
      <c r="H28" s="21">
        <v>190642</v>
      </c>
      <c r="I28" s="21"/>
      <c r="J28" s="21">
        <v>1257400</v>
      </c>
      <c r="K28" s="21"/>
      <c r="L28" s="21">
        <v>671642</v>
      </c>
    </row>
    <row r="29" spans="4:12" ht="18.75">
      <c r="D29" s="14" t="s">
        <v>21</v>
      </c>
      <c r="F29" s="11">
        <f>-71149-6245-500</f>
        <v>-77894</v>
      </c>
      <c r="G29" s="11"/>
      <c r="H29" s="21">
        <f>-73058.68</f>
        <v>-73058.68</v>
      </c>
      <c r="I29" s="21"/>
      <c r="J29" s="21">
        <v>0</v>
      </c>
      <c r="K29" s="21"/>
      <c r="L29" s="21">
        <v>0</v>
      </c>
    </row>
    <row r="30" spans="4:12" ht="18.75">
      <c r="D30" s="14" t="s">
        <v>24</v>
      </c>
      <c r="F30" s="11">
        <f>-(11784*2/3)</f>
        <v>-7856</v>
      </c>
      <c r="G30" s="11"/>
      <c r="H30" s="21">
        <f>-((166345-73059)*2/3)+(-(126255-19695)*0.666666666666667)</f>
        <v>-133230.6666666667</v>
      </c>
      <c r="I30" s="21"/>
      <c r="J30" s="21">
        <f>-(149860*2/3)</f>
        <v>-99906.66666666667</v>
      </c>
      <c r="K30" s="21"/>
      <c r="L30" s="21">
        <f>-(150028*2/3)</f>
        <v>-100018.66666666667</v>
      </c>
    </row>
    <row r="31" spans="4:12" ht="18.75">
      <c r="D31" s="14" t="s">
        <v>22</v>
      </c>
      <c r="F31" s="11">
        <v>0</v>
      </c>
      <c r="G31" s="11"/>
      <c r="H31" s="21">
        <f>-(470468*2/3)</f>
        <v>-313645.3333333333</v>
      </c>
      <c r="I31" s="21"/>
      <c r="J31" s="21">
        <f>-(1158125*2/3)</f>
        <v>-772083.3333333334</v>
      </c>
      <c r="K31" s="21"/>
      <c r="L31" s="21">
        <f>-(746288*2/3)</f>
        <v>-497525.3333333333</v>
      </c>
    </row>
    <row r="32" spans="4:12" ht="18.75">
      <c r="D32" s="14" t="s">
        <v>5</v>
      </c>
      <c r="F32" s="23">
        <v>-33370</v>
      </c>
      <c r="H32" s="23">
        <v>-4746315</v>
      </c>
      <c r="J32" s="23">
        <v>-3292912</v>
      </c>
      <c r="L32" s="23">
        <v>-1221206</v>
      </c>
    </row>
    <row r="33" spans="4:12" ht="19.5" thickBot="1">
      <c r="D33" s="20" t="s">
        <v>6</v>
      </c>
      <c r="F33" s="25">
        <f>SUM(F26:F32)</f>
        <v>4089786.666666667</v>
      </c>
      <c r="H33" s="25">
        <f>SUM(H26:H32)</f>
        <v>14267652.986666668</v>
      </c>
      <c r="J33" s="25">
        <f>SUM(J26:J32)</f>
        <v>13567230.986666668</v>
      </c>
      <c r="L33" s="25">
        <f>SUM(L26:L32)</f>
        <v>14296752.986666668</v>
      </c>
    </row>
    <row r="34" ht="19.5" thickTop="1"/>
    <row r="35" spans="6:12" ht="18.75">
      <c r="F35" s="21"/>
      <c r="H35" s="21"/>
      <c r="J35" s="21"/>
      <c r="L35" s="21"/>
    </row>
    <row r="36" ht="18.75">
      <c r="F36" s="21"/>
    </row>
    <row r="37" ht="18.75">
      <c r="F37" s="29"/>
    </row>
    <row r="39" ht="18.75">
      <c r="F39" s="29"/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Header>&amp;C&amp;14City of Ann Arbor&amp;11
&amp;"-,Bold"&amp;18O&amp;OPEN SPACE AND PARKLAND PRESERVATION MILLAGE (DRAFT)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E. Thompson</dc:creator>
  <cp:keywords/>
  <dc:description/>
  <cp:lastModifiedBy>Damon E. Thompson</cp:lastModifiedBy>
  <cp:lastPrinted>2008-03-31T21:45:54Z</cp:lastPrinted>
  <dcterms:created xsi:type="dcterms:W3CDTF">2008-03-31T14:24:11Z</dcterms:created>
  <dcterms:modified xsi:type="dcterms:W3CDTF">2008-04-01T15:43:12Z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