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612" activeTab="0"/>
  </bookViews>
  <sheets>
    <sheet name="Fee Calcs" sheetId="1" r:id="rId1"/>
    <sheet name="Hrly Rate - Prevention" sheetId="2" r:id="rId2"/>
    <sheet name="Hrly Rate - Operations" sheetId="3" r:id="rId3"/>
    <sheet name="Time Tracking" sheetId="4" r:id="rId4"/>
  </sheets>
  <definedNames>
    <definedName name="_xlnm.Print_Area" localSheetId="0">'Fee Calcs'!$A$1:$J$138</definedName>
    <definedName name="_xlnm.Print_Titles" localSheetId="0">'Fee Calcs'!$1:$5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<sst xmlns="http://schemas.openxmlformats.org/spreadsheetml/2006/main" count="358" uniqueCount="281">
  <si>
    <t xml:space="preserve">FY 2008 Fire Prevention </t>
  </si>
  <si>
    <t>Productive Hours</t>
  </si>
  <si>
    <t>Hourly Rate with Overhead</t>
  </si>
  <si>
    <t>Marshal or</t>
  </si>
  <si>
    <t>Fire</t>
  </si>
  <si>
    <t>%</t>
  </si>
  <si>
    <t>Inspector</t>
  </si>
  <si>
    <t>Total</t>
  </si>
  <si>
    <t>Prevention</t>
  </si>
  <si>
    <t>of Total</t>
  </si>
  <si>
    <t>Available Hours</t>
  </si>
  <si>
    <t>Less:</t>
  </si>
  <si>
    <t>Administration</t>
  </si>
  <si>
    <t>Sick</t>
  </si>
  <si>
    <t>Fringe Benefits</t>
  </si>
  <si>
    <t>Vacation</t>
  </si>
  <si>
    <t>Capital</t>
  </si>
  <si>
    <t>Holiday</t>
  </si>
  <si>
    <t>Training</t>
  </si>
  <si>
    <t>Educational Leave</t>
  </si>
  <si>
    <t>MSC</t>
  </si>
  <si>
    <t>Comp Time</t>
  </si>
  <si>
    <t>Personal Leave</t>
  </si>
  <si>
    <t># of Employees</t>
  </si>
  <si>
    <t>Effective Time Factor</t>
  </si>
  <si>
    <t>Cost per Employee</t>
  </si>
  <si>
    <t>Available Productive Hours</t>
  </si>
  <si>
    <t>Hourly Rate</t>
  </si>
  <si>
    <t>Total Hours</t>
  </si>
  <si>
    <t>Counter &amp; Document Submission Time</t>
  </si>
  <si>
    <t>City of Ann Arbor</t>
  </si>
  <si>
    <t>1-5 devices</t>
  </si>
  <si>
    <t>6-10 devices</t>
  </si>
  <si>
    <t>11-25 devices</t>
  </si>
  <si>
    <t>26-50 devices</t>
  </si>
  <si>
    <t>Over 50 devices</t>
  </si>
  <si>
    <t>Each additional device over 50</t>
  </si>
  <si>
    <t>New high-rise system</t>
  </si>
  <si>
    <t>Plan Review Time (Hours)</t>
  </si>
  <si>
    <t>Inspection Time (Hours)</t>
  </si>
  <si>
    <t>Fee</t>
  </si>
  <si>
    <t>1-20 heads</t>
  </si>
  <si>
    <t>21-100 heads</t>
  </si>
  <si>
    <t>101-200 heads</t>
  </si>
  <si>
    <t>201-350 heads</t>
  </si>
  <si>
    <t>351-600 heads</t>
  </si>
  <si>
    <t>Each additional head &gt; 600</t>
  </si>
  <si>
    <t>Compressed Gases</t>
  </si>
  <si>
    <t>Fire Pumps</t>
  </si>
  <si>
    <t>LP-Gas</t>
  </si>
  <si>
    <t>Private Fire Hydrants</t>
  </si>
  <si>
    <t>Tents - Canopies</t>
  </si>
  <si>
    <t>Standpipe Systems per Outlet</t>
  </si>
  <si>
    <t>Carnivals and Fairs</t>
  </si>
  <si>
    <t>Exhibit and Trade Shows</t>
  </si>
  <si>
    <t>Repair Garage / Service Station</t>
  </si>
  <si>
    <t>Pyrotechnics Special Effects</t>
  </si>
  <si>
    <t>Open Burning (except recreational fires)</t>
  </si>
  <si>
    <t>Permit Type, System Type or Building Size</t>
  </si>
  <si>
    <t>0-3,000 SF</t>
  </si>
  <si>
    <t>3,001-6,000 SF</t>
  </si>
  <si>
    <t>6,001-9,000 SF</t>
  </si>
  <si>
    <t>9,001-12,000 SF</t>
  </si>
  <si>
    <t>12,001-20,000 SF</t>
  </si>
  <si>
    <t>20,001-50,000 SF</t>
  </si>
  <si>
    <t>50,001-100,000 SF</t>
  </si>
  <si>
    <t>100,001-250,000 SF</t>
  </si>
  <si>
    <t>250,001-500,000 SF</t>
  </si>
  <si>
    <t>500,001-1,000,000 SF</t>
  </si>
  <si>
    <t>Over 1,000,000 SF</t>
  </si>
  <si>
    <t>Phone Time, Travel Time &amp; Meetings</t>
  </si>
  <si>
    <t>Meetings</t>
  </si>
  <si>
    <t>Inspec-new &amp; Plan Review-billed</t>
  </si>
  <si>
    <t>Inspec-existing-billable</t>
  </si>
  <si>
    <t>Investigations</t>
  </si>
  <si>
    <t>Education_FPB</t>
  </si>
  <si>
    <t>Safety Education to Public</t>
  </si>
  <si>
    <t>Court Activities</t>
  </si>
  <si>
    <t>Other</t>
  </si>
  <si>
    <t>Total time</t>
  </si>
  <si>
    <t>Inspection/Review/Mtg Time %</t>
  </si>
  <si>
    <t>Time Off</t>
  </si>
  <si>
    <t>Budget</t>
  </si>
  <si>
    <t>Fixed Suppression</t>
  </si>
  <si>
    <t>Processing Fee</t>
  </si>
  <si>
    <t>Fireworks Retail Display - may also require tent permit</t>
  </si>
  <si>
    <t>All Other Permits</t>
  </si>
  <si>
    <t>Hazmat</t>
  </si>
  <si>
    <t>Residential Prescription Burn</t>
  </si>
  <si>
    <t>Commercial Prescription Burn</t>
  </si>
  <si>
    <t xml:space="preserve">Bonfire </t>
  </si>
  <si>
    <t>Fire Services Unit Service Fee Schedule</t>
  </si>
  <si>
    <t>Proposed Fee Adjustment for Fiscal Year 2009</t>
  </si>
  <si>
    <t>II. EXISTING BUILDING MAINTENANCE INSPECTION FEES</t>
  </si>
  <si>
    <t>Inspection when liquor license is transferred but fire safety permit for non-residential structure is not required in that year - per hour rate.</t>
  </si>
  <si>
    <t>In complexes where there are multiple tenants, a one hour processing fee per tenant will be assessed .</t>
  </si>
  <si>
    <t>No charge</t>
  </si>
  <si>
    <t>III. FALSE ALARM RESPONSE FEES</t>
  </si>
  <si>
    <t>1. Site Plan Reviews</t>
  </si>
  <si>
    <t>2. Fire Alarm Systems (New or Remodeled)</t>
  </si>
  <si>
    <t>4. Sprinkler Systems (New or Remodeled)</t>
  </si>
  <si>
    <t>4. Additional Fees</t>
  </si>
  <si>
    <t>1. First False Fire Alarm in a 365-day Period</t>
  </si>
  <si>
    <t>2. Second False Fire Alarm in a 365-day Period</t>
  </si>
  <si>
    <t>Existing for Fiscal Year 2008</t>
  </si>
  <si>
    <t>First hour = $80, Each additional hour = $67</t>
  </si>
  <si>
    <t>1-5 heads</t>
  </si>
  <si>
    <t>6-20 heads</t>
  </si>
  <si>
    <t>21-50 heads</t>
  </si>
  <si>
    <t>51-100 heads</t>
  </si>
  <si>
    <t>101-150 heads</t>
  </si>
  <si>
    <t>Under 2,500 SF</t>
  </si>
  <si>
    <t>2,500-25,000 SF</t>
  </si>
  <si>
    <t>25,000-75,000 SF</t>
  </si>
  <si>
    <t>Over 75,000 SF</t>
  </si>
  <si>
    <t>Inspection fees include initial inspection and one re-inspection as needed. If the contractor fails to show, is not ready, or the work does not meet the approved plan, this counts as an inspection/re-inspection and subsequent inspections may be subject to additional fees.</t>
  </si>
  <si>
    <t>Rochester Hills</t>
  </si>
  <si>
    <t>Limited area suppression</t>
  </si>
  <si>
    <t>Building area less than 25,000 SF</t>
  </si>
  <si>
    <t>Building area less than 50,000 SF</t>
  </si>
  <si>
    <t>Building area less than or equal to 100,000 SF</t>
  </si>
  <si>
    <t>Building area more than 100,000 SF plus $2.00 per 1,000 SF over first 100,000 SF</t>
  </si>
  <si>
    <t xml:space="preserve">1. Fire Safety Permit for Non-Residential Structure </t>
  </si>
  <si>
    <t>(Inspection and One Re-Inspection)</t>
  </si>
  <si>
    <t xml:space="preserve">2. Second Re-inspection (can apply to entire </t>
  </si>
  <si>
    <t>building or specific tenant)</t>
  </si>
  <si>
    <t xml:space="preserve">3. Houses of Worship and Buildings used Exclusively </t>
  </si>
  <si>
    <t>by Non-Profit Agencies</t>
  </si>
  <si>
    <t>By City employees - hourly rate</t>
  </si>
  <si>
    <t>Flushing - each</t>
  </si>
  <si>
    <t xml:space="preserve">Multi-story - each floor above first   </t>
  </si>
  <si>
    <t>Building area less than 12,000 SF</t>
  </si>
  <si>
    <t>Modification of less than 6 detectors of an existing system</t>
  </si>
  <si>
    <t xml:space="preserve"> 1/2 original</t>
  </si>
  <si>
    <t>I. NEW CONSTRUCTION, PERMITS, PLAN REVIEWS, AND INSPECTIONS (WITH 1 RE-INSPECTION)</t>
  </si>
  <si>
    <t>I. NEW CONSTRUCTION, PERMITS, PLAN REVIEWS, AND INSPECTIONS  (WITH 1 RE-INSPECTION)</t>
  </si>
  <si>
    <t>Comparables</t>
  </si>
  <si>
    <t>Milpitas, CA</t>
  </si>
  <si>
    <t>Tents, canopies, membrane structures - 4 or less</t>
  </si>
  <si>
    <t>Tents, canopies, membrane structures - 5 or more</t>
  </si>
  <si>
    <t>&lt; 2,000 SF</t>
  </si>
  <si>
    <t>2,000 to &lt; 10,000 SF</t>
  </si>
  <si>
    <t>10,000 to &lt; 50,000 SF</t>
  </si>
  <si>
    <t>Hood &amp; duct, FM 2000, other</t>
  </si>
  <si>
    <t>Addition, alteration, repair &lt; 5 devices</t>
  </si>
  <si>
    <t>Addition, alteration, repair 5 to &lt; 10 devices</t>
  </si>
  <si>
    <t>New fire alarm &lt; 5,000 SF</t>
  </si>
  <si>
    <t>New fire alarm 5,000 to &lt; 10,000 SF</t>
  </si>
  <si>
    <t>New fire alarm 10,000 to &lt; 50,000 SF</t>
  </si>
  <si>
    <t>Project development &amp; EIR review</t>
  </si>
  <si>
    <t>Consultative meetings over 1 hour duration</t>
  </si>
  <si>
    <t>Planning applications (such as zoning)</t>
  </si>
  <si>
    <t>$123.50 per hr</t>
  </si>
  <si>
    <t>Referral inspection (Haz Mat) minimum charge</t>
  </si>
  <si>
    <t>After-hours plan review &amp; inspections (life safety &amp; hazardous materials)</t>
  </si>
  <si>
    <t>First two false alarms in 12 month time-frame</t>
  </si>
  <si>
    <t>Third false alarm</t>
  </si>
  <si>
    <t>Fourth false alarm</t>
  </si>
  <si>
    <t>Fifth false alarm</t>
  </si>
  <si>
    <t>All others</t>
  </si>
  <si>
    <t>A-1 Occupancy (theaters and other similar viewing halls)</t>
  </si>
  <si>
    <t>A-2 Occupancy (food and drink establishment)</t>
  </si>
  <si>
    <t>Temporary assembly, occupancy 50-299</t>
  </si>
  <si>
    <t>Temporary assembly, occupancy 300-999</t>
  </si>
  <si>
    <t>Temporary assembly, occupancy 1000 and greater</t>
  </si>
  <si>
    <t>Fire service underground, repair (each)</t>
  </si>
  <si>
    <t>Fire service underground, new or replace (each)</t>
  </si>
  <si>
    <t>New fire alarm &gt; or = 50,000 SF (.00025 hrs/SF) *SF* $123.50</t>
  </si>
  <si>
    <t>&gt; or = 50,000 SF                                             (.0003 hrs/SF)* SF*$123.50</t>
  </si>
  <si>
    <t>$123.50 per hr, min 3 hrs</t>
  </si>
  <si>
    <t>Installation of central station supervision of existing suppression system</t>
  </si>
  <si>
    <t>A-3 Occupancy (worship, recreation or amusement)</t>
  </si>
  <si>
    <t>A-4 &amp; A-5 Occupancy (indoors or outdoors sports event structures)</t>
  </si>
  <si>
    <t>1.2 * actual</t>
  </si>
  <si>
    <t>5. Permits (including one inspection)</t>
  </si>
  <si>
    <t>Minimum permit fee</t>
  </si>
  <si>
    <t>Fire safety inspections - 1 hr minimum</t>
  </si>
  <si>
    <t>Inspections - safety and special 1 hr minimum</t>
  </si>
  <si>
    <t>Re-inspection fee</t>
  </si>
  <si>
    <t>Livonia</t>
  </si>
  <si>
    <t>1-100 heads</t>
  </si>
  <si>
    <t>201-300 heads</t>
  </si>
  <si>
    <t>301-400 heads</t>
  </si>
  <si>
    <t>401-500 heads</t>
  </si>
  <si>
    <t>Each additional head &gt;151</t>
  </si>
  <si>
    <t>Each additional head &gt; 500 $0.30 plus</t>
  </si>
  <si>
    <t>UL 300 system (each hood) $25 per sheet over 2 plus</t>
  </si>
  <si>
    <t>Commercial hood plan review $25 per plan sheet plus</t>
  </si>
  <si>
    <t>1. Plan Reviews</t>
  </si>
  <si>
    <t>Up to 500 heads - $1 per head plus</t>
  </si>
  <si>
    <t>Over 500 heads - $0.50 per head over 500 plus</t>
  </si>
  <si>
    <t>One floor 1" thru 2" minimum</t>
  </si>
  <si>
    <t>One floor 2 1/2" thru 4" minimum</t>
  </si>
  <si>
    <t>One floor over 4"</t>
  </si>
  <si>
    <t>Each additional floor</t>
  </si>
  <si>
    <t>Hydrostatic test each up to 1.5 hrs</t>
  </si>
  <si>
    <t>Hydrostatic test each additional .5 hr or fraction</t>
  </si>
  <si>
    <t>Standpipe systems 1 1/2" thru 4"</t>
  </si>
  <si>
    <t>Standpipe systems over 4"</t>
  </si>
  <si>
    <t>Fire pumps and connections each</t>
  </si>
  <si>
    <t>Jockey pumps each</t>
  </si>
  <si>
    <t>* For a hydraulically calculated system - double fees</t>
  </si>
  <si>
    <t>Fire suppression hood/duct system (plan review may be required)</t>
  </si>
  <si>
    <t>Each additional hood/duct system at same location</t>
  </si>
  <si>
    <t>Test system - puff test</t>
  </si>
  <si>
    <t>Each additional test performed at same time, same location</t>
  </si>
  <si>
    <t>Wet/chemical/dry chemical, CO2, clean agent and halon systems, UL 300, etc.</t>
  </si>
  <si>
    <t>Inspection</t>
  </si>
  <si>
    <t>Each .5 hr over 1 hr</t>
  </si>
  <si>
    <t>Re-inspection</t>
  </si>
  <si>
    <t>See Fire Suppression Plan Review Below</t>
  </si>
  <si>
    <t>Fire Suppression Plan Review</t>
  </si>
  <si>
    <t>Permit Fees</t>
  </si>
  <si>
    <r>
      <t>Fire Suppression System</t>
    </r>
    <r>
      <rPr>
        <sz val="10"/>
        <rFont val="Arial"/>
        <family val="0"/>
      </rPr>
      <t xml:space="preserve">: </t>
    </r>
  </si>
  <si>
    <t>Fire Suppression Systems-Piping:</t>
  </si>
  <si>
    <t>Fire Sprinkler Systems:</t>
  </si>
  <si>
    <t>Fire Suppression Hood/Duct System:</t>
  </si>
  <si>
    <t>Specialty Pre-engineered Extinguishing System:</t>
  </si>
  <si>
    <t>Additional Fees</t>
  </si>
  <si>
    <t>Administration Fee</t>
  </si>
  <si>
    <t>License Registration</t>
  </si>
  <si>
    <t>Life and Safety Inspection</t>
  </si>
  <si>
    <t>Plan Review Fees</t>
  </si>
  <si>
    <t>By private consultants (payments to be made in advance)</t>
  </si>
  <si>
    <t>Modification of less than 6 heads of an existing system</t>
  </si>
  <si>
    <t>Suppression System With or Without Alarm</t>
  </si>
  <si>
    <t>Alarm Systems</t>
  </si>
  <si>
    <t>Suppression system installers license</t>
  </si>
  <si>
    <t>4. Suppression Systems (New or Remodeled)</t>
  </si>
  <si>
    <t>Annual Permits</t>
  </si>
  <si>
    <t>High piled storage</t>
  </si>
  <si>
    <t>Malls</t>
  </si>
  <si>
    <t>Motels</t>
  </si>
  <si>
    <t>Hotels and multi-story structures (&lt; 5 stories)</t>
  </si>
  <si>
    <t>Hotels and multi-story structures (5 or more stories, 1.5 hrs per floor for inspection)</t>
  </si>
  <si>
    <t>Commercial daycare - small (&lt; 100)</t>
  </si>
  <si>
    <t>Commercial daycare - large (&gt; 100)</t>
  </si>
  <si>
    <t>Residential - small family daycare</t>
  </si>
  <si>
    <t>Residential - large family daycare</t>
  </si>
  <si>
    <t>Small apartments (3-4 units)</t>
  </si>
  <si>
    <t>Medium apartments (5-15 units)</t>
  </si>
  <si>
    <t>Large apartments (more than 15 units)</t>
  </si>
  <si>
    <t>Small chemical user (doctor/dentist, dry cleaner, photo shop, graphic design, print shop, auto repair, retail sales with propane)</t>
  </si>
  <si>
    <t>Medium chemical user (body shop, research and design, analytical labs, pool supplies)</t>
  </si>
  <si>
    <t>Large chemical user, semiconductor</t>
  </si>
  <si>
    <t>Plating shops</t>
  </si>
  <si>
    <t>Small toxic gas - annual monitoring certification</t>
  </si>
  <si>
    <t>Large toxic gas - annual monitoring certification</t>
  </si>
  <si>
    <t>Underground tanks</t>
  </si>
  <si>
    <t>Urban runoff inspections (industrial)</t>
  </si>
  <si>
    <t>Urban runoff inspections (restaurants-once every 2 years)</t>
  </si>
  <si>
    <t>Number floors*1.5*$123.50</t>
  </si>
  <si>
    <t>No fee</t>
  </si>
  <si>
    <t>Planning Permits/Reviews</t>
  </si>
  <si>
    <t>Fire Extinguishing Systems</t>
  </si>
  <si>
    <t>Fire Alarm Systems</t>
  </si>
  <si>
    <t>Unwanted Alarm</t>
  </si>
  <si>
    <t xml:space="preserve">3. Fixed Fire Suppression Systems (Clean Agent Gas, </t>
  </si>
  <si>
    <t>Chemical Compressed Gas, Dry &amp; Wet)</t>
  </si>
  <si>
    <t>2 X the rate in Item 1 based on SF of building or portion thereof.</t>
  </si>
  <si>
    <t xml:space="preserve">3. Third and Subsequent False Fire Alarm in a </t>
  </si>
  <si>
    <t>365-day Period</t>
  </si>
  <si>
    <t>1 hour consultation fee</t>
  </si>
  <si>
    <t>Any plan review or inspection that requires more than one inspector/marshal will be charged per hour for each additional inspector/marshal in addition to the plan review or inspection fee.</t>
  </si>
  <si>
    <t>Water flow testing - per hour per person</t>
  </si>
  <si>
    <t>Contractor fails to show, is not ready, or the work does not meet the approved plan</t>
  </si>
  <si>
    <t>Subsequent inspections</t>
  </si>
  <si>
    <t>After hours fees - per hour</t>
  </si>
  <si>
    <t>Cost recovery for fines, warrants, etc. - per hour per person</t>
  </si>
  <si>
    <t xml:space="preserve">Additional hours on regularly scheduled work days - minimum 1 hr, additional hours on days not regularly scheduled for work (call-in) - minimum 4 hrs </t>
  </si>
  <si>
    <t>Subsequent inspections - per hour</t>
  </si>
  <si>
    <t>IV. ADDITIONAL FEES</t>
  </si>
  <si>
    <t>See IV. ADDITIONAL FEES</t>
  </si>
  <si>
    <t>Liquor license transfer inspection fee</t>
  </si>
  <si>
    <t>Permit safety standby fee if required by review:</t>
  </si>
  <si>
    <t>Per inspector/marshal - per hour</t>
  </si>
  <si>
    <t>Per vehicle - per hour</t>
  </si>
  <si>
    <t>FY 2008 Fire Operations</t>
  </si>
  <si>
    <t>Operations</t>
  </si>
  <si>
    <t>Fire Prevention</t>
  </si>
  <si>
    <t>Per fire operations personnel - per hour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</si>
</sst>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  <numFmt numFmtId="167" formatCode="_(&quot;$&quot;* #,##0.0_);_(&quot;$&quot;* \(#,##0.0\);_(&quot;$&quot;* &quot;-&quot;_);_(@_)"/>
    <numFmt numFmtId="168" formatCode="&quot;$&quot;#,##0.0_);\(&quot;$&quot;#,##0.0\)"/>
    <numFmt numFmtId="169" formatCode="_(&quot;$&quot;* #,##0.0_);_(&quot;$&quot;* \(#,##0.0\);_(&quot;$&quot;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1" fontId="0" fillId="0" borderId="0" xfId="42" applyNumberFormat="1" applyAlignment="1">
      <alignment/>
    </xf>
    <xf numFmtId="10" fontId="0" fillId="0" borderId="0" xfId="59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2" fillId="0" borderId="10" xfId="44" applyNumberFormat="1" applyFont="1" applyBorder="1" applyAlignment="1">
      <alignment/>
    </xf>
    <xf numFmtId="0" fontId="0" fillId="0" borderId="11" xfId="0" applyBorder="1" applyAlignment="1">
      <alignment/>
    </xf>
    <xf numFmtId="41" fontId="0" fillId="0" borderId="0" xfId="0" applyNumberFormat="1" applyAlignment="1">
      <alignment/>
    </xf>
    <xf numFmtId="9" fontId="0" fillId="0" borderId="0" xfId="59" applyAlignment="1">
      <alignment/>
    </xf>
    <xf numFmtId="2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4" fontId="2" fillId="0" borderId="10" xfId="44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2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horizontal="center"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42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42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5" fontId="0" fillId="0" borderId="0" xfId="0" applyNumberFormat="1" applyFont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2" fontId="0" fillId="0" borderId="0" xfId="0" applyNumberFormat="1" applyBorder="1" applyAlignment="1">
      <alignment wrapText="1"/>
    </xf>
    <xf numFmtId="5" fontId="0" fillId="0" borderId="0" xfId="0" applyNumberFormat="1" applyFont="1" applyBorder="1" applyAlignment="1">
      <alignment horizontal="center" wrapText="1"/>
    </xf>
    <xf numFmtId="4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2" fontId="0" fillId="0" borderId="17" xfId="0" applyNumberFormat="1" applyBorder="1" applyAlignment="1">
      <alignment wrapText="1"/>
    </xf>
    <xf numFmtId="42" fontId="0" fillId="0" borderId="19" xfId="0" applyNumberFormat="1" applyBorder="1" applyAlignment="1">
      <alignment wrapText="1"/>
    </xf>
    <xf numFmtId="166" fontId="0" fillId="0" borderId="0" xfId="0" applyNumberForma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7" xfId="0" applyNumberFormat="1" applyBorder="1" applyAlignment="1">
      <alignment/>
    </xf>
    <xf numFmtId="42" fontId="0" fillId="0" borderId="19" xfId="0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6" fontId="0" fillId="0" borderId="18" xfId="0" applyNumberFormat="1" applyBorder="1" applyAlignment="1">
      <alignment/>
    </xf>
    <xf numFmtId="42" fontId="0" fillId="0" borderId="14" xfId="0" applyNumberFormat="1" applyFont="1" applyBorder="1" applyAlignment="1">
      <alignment wrapText="1"/>
    </xf>
    <xf numFmtId="42" fontId="0" fillId="0" borderId="17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 wrapText="1"/>
    </xf>
    <xf numFmtId="5" fontId="0" fillId="0" borderId="0" xfId="0" applyNumberFormat="1" applyFont="1" applyBorder="1" applyAlignment="1">
      <alignment horizontal="left" vertical="center" wrapText="1"/>
    </xf>
    <xf numFmtId="5" fontId="0" fillId="0" borderId="14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4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2" fontId="0" fillId="0" borderId="14" xfId="0" applyNumberFormat="1" applyBorder="1" applyAlignment="1">
      <alignment wrapText="1"/>
    </xf>
    <xf numFmtId="42" fontId="0" fillId="0" borderId="17" xfId="0" applyNumberFormat="1" applyFont="1" applyBorder="1" applyAlignment="1">
      <alignment/>
    </xf>
    <xf numFmtId="42" fontId="0" fillId="0" borderId="19" xfId="0" applyNumberFormat="1" applyFont="1" applyBorder="1" applyAlignment="1">
      <alignment/>
    </xf>
    <xf numFmtId="42" fontId="0" fillId="0" borderId="20" xfId="0" applyNumberFormat="1" applyFont="1" applyBorder="1" applyAlignment="1">
      <alignment horizontal="left" wrapText="1"/>
    </xf>
    <xf numFmtId="42" fontId="0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2" fontId="0" fillId="0" borderId="20" xfId="0" applyNumberFormat="1" applyFont="1" applyBorder="1" applyAlignment="1">
      <alignment horizontal="center" wrapText="1"/>
    </xf>
    <xf numFmtId="42" fontId="2" fillId="0" borderId="17" xfId="0" applyNumberFormat="1" applyFont="1" applyBorder="1" applyAlignment="1">
      <alignment/>
    </xf>
    <xf numFmtId="42" fontId="2" fillId="0" borderId="17" xfId="0" applyNumberFormat="1" applyFont="1" applyBorder="1" applyAlignment="1">
      <alignment wrapText="1"/>
    </xf>
    <xf numFmtId="42" fontId="2" fillId="0" borderId="14" xfId="0" applyNumberFormat="1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42" fontId="0" fillId="0" borderId="18" xfId="0" applyNumberFormat="1" applyFont="1" applyBorder="1" applyAlignment="1">
      <alignment horizontal="left" wrapText="1"/>
    </xf>
    <xf numFmtId="42" fontId="0" fillId="0" borderId="0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0" fillId="0" borderId="16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20" xfId="0" applyNumberFormat="1" applyBorder="1" applyAlignment="1">
      <alignment horizontal="center" wrapText="1"/>
    </xf>
    <xf numFmtId="44" fontId="0" fillId="0" borderId="0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0" applyNumberFormat="1" applyFont="1" applyBorder="1" applyAlignment="1">
      <alignment horizontal="left" wrapText="1"/>
    </xf>
    <xf numFmtId="44" fontId="0" fillId="0" borderId="0" xfId="0" applyNumberFormat="1" applyFont="1" applyBorder="1" applyAlignment="1">
      <alignment horizontal="center" vertical="center" wrapText="1"/>
    </xf>
    <xf numFmtId="44" fontId="0" fillId="0" borderId="13" xfId="0" applyNumberFormat="1" applyBorder="1" applyAlignment="1">
      <alignment wrapText="1"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0" fillId="0" borderId="13" xfId="0" applyNumberFormat="1" applyFont="1" applyBorder="1" applyAlignment="1">
      <alignment/>
    </xf>
    <xf numFmtId="44" fontId="0" fillId="0" borderId="18" xfId="0" applyNumberFormat="1" applyFont="1" applyBorder="1" applyAlignment="1">
      <alignment wrapText="1"/>
    </xf>
    <xf numFmtId="44" fontId="0" fillId="0" borderId="18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ill="1" applyBorder="1" applyAlignment="1">
      <alignment wrapText="1"/>
    </xf>
    <xf numFmtId="42" fontId="0" fillId="0" borderId="24" xfId="0" applyNumberFormat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27" xfId="0" applyNumberForma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5" fontId="0" fillId="0" borderId="12" xfId="0" applyNumberFormat="1" applyFont="1" applyBorder="1" applyAlignment="1">
      <alignment horizontal="center" vertical="center" wrapText="1"/>
    </xf>
    <xf numFmtId="5" fontId="0" fillId="0" borderId="13" xfId="0" applyNumberFormat="1" applyFont="1" applyBorder="1" applyAlignment="1">
      <alignment horizontal="center" vertical="center" wrapText="1"/>
    </xf>
    <xf numFmtId="5" fontId="0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5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5" fontId="0" fillId="0" borderId="19" xfId="0" applyNumberFormat="1" applyFont="1" applyBorder="1" applyAlignment="1">
      <alignment horizontal="center" wrapText="1"/>
    </xf>
    <xf numFmtId="5" fontId="0" fillId="0" borderId="2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2" fontId="0" fillId="0" borderId="17" xfId="0" applyNumberFormat="1" applyBorder="1" applyAlignment="1">
      <alignment horizontal="center" wrapText="1"/>
    </xf>
    <xf numFmtId="42" fontId="0" fillId="0" borderId="18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5" fontId="0" fillId="0" borderId="14" xfId="0" applyNumberFormat="1" applyFont="1" applyBorder="1" applyAlignment="1">
      <alignment horizontal="center" vertical="center" wrapText="1"/>
    </xf>
    <xf numFmtId="5" fontId="0" fillId="0" borderId="16" xfId="0" applyNumberFormat="1" applyFont="1" applyBorder="1" applyAlignment="1">
      <alignment horizontal="center" vertical="center" wrapText="1"/>
    </xf>
    <xf numFmtId="5" fontId="0" fillId="0" borderId="17" xfId="0" applyNumberFormat="1" applyFont="1" applyBorder="1" applyAlignment="1">
      <alignment horizontal="center" vertical="center" wrapText="1"/>
    </xf>
    <xf numFmtId="5" fontId="0" fillId="0" borderId="18" xfId="0" applyNumberFormat="1" applyFont="1" applyBorder="1" applyAlignment="1">
      <alignment horizontal="center" vertical="center" wrapText="1"/>
    </xf>
    <xf numFmtId="5" fontId="0" fillId="0" borderId="19" xfId="0" applyNumberFormat="1" applyFont="1" applyBorder="1" applyAlignment="1">
      <alignment horizontal="center" vertical="center" wrapText="1"/>
    </xf>
    <xf numFmtId="5" fontId="0" fillId="0" borderId="20" xfId="0" applyNumberFormat="1" applyFont="1" applyBorder="1" applyAlignment="1">
      <alignment horizontal="center" vertical="center" wrapText="1"/>
    </xf>
    <xf numFmtId="42" fontId="0" fillId="0" borderId="17" xfId="0" applyNumberFormat="1" applyBorder="1" applyAlignment="1">
      <alignment horizontal="left" wrapText="1"/>
    </xf>
    <xf numFmtId="42" fontId="0" fillId="0" borderId="18" xfId="0" applyNumberFormat="1" applyBorder="1" applyAlignment="1">
      <alignment horizontal="left" wrapText="1"/>
    </xf>
    <xf numFmtId="42" fontId="0" fillId="0" borderId="0" xfId="0" applyNumberForma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5" fontId="0" fillId="0" borderId="12" xfId="0" applyNumberFormat="1" applyFont="1" applyFill="1" applyBorder="1" applyAlignment="1">
      <alignment horizontal="center" vertical="center" wrapText="1"/>
    </xf>
    <xf numFmtId="5" fontId="0" fillId="0" borderId="10" xfId="0" applyNumberFormat="1" applyFont="1" applyFill="1" applyBorder="1" applyAlignment="1">
      <alignment horizontal="center" vertical="center" wrapText="1"/>
    </xf>
    <xf numFmtId="5" fontId="0" fillId="0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tabSelected="1" zoomScale="65" zoomScaleNormal="65" zoomScalePageLayoutView="0" workbookViewId="0" topLeftCell="A1">
      <pane ySplit="5" topLeftCell="BM6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1" width="54.28125" style="0" hidden="1" customWidth="1"/>
    <col min="2" max="2" width="7.8515625" style="0" hidden="1" customWidth="1"/>
    <col min="3" max="3" width="5.7109375" style="0" customWidth="1"/>
    <col min="4" max="4" width="51.57421875" style="0" customWidth="1"/>
    <col min="5" max="6" width="13.57421875" style="0" hidden="1" customWidth="1"/>
    <col min="7" max="8" width="14.28125" style="0" hidden="1" customWidth="1"/>
    <col min="9" max="9" width="11.8515625" style="0" hidden="1" customWidth="1"/>
    <col min="10" max="10" width="9.8515625" style="0" bestFit="1" customWidth="1"/>
    <col min="11" max="11" width="5.7109375" style="0" customWidth="1"/>
    <col min="12" max="12" width="37.28125" style="0" hidden="1" customWidth="1"/>
    <col min="13" max="13" width="8.00390625" style="0" hidden="1" customWidth="1"/>
    <col min="14" max="14" width="5.7109375" style="0" hidden="1" customWidth="1"/>
    <col min="15" max="15" width="37.28125" style="0" hidden="1" customWidth="1"/>
    <col min="16" max="16" width="8.00390625" style="0" hidden="1" customWidth="1"/>
    <col min="17" max="17" width="5.7109375" style="0" hidden="1" customWidth="1"/>
    <col min="18" max="18" width="25.57421875" style="0" hidden="1" customWidth="1"/>
    <col min="19" max="19" width="11.00390625" style="23" hidden="1" customWidth="1"/>
    <col min="20" max="20" width="5.7109375" style="0" hidden="1" customWidth="1"/>
    <col min="21" max="21" width="25.57421875" style="0" hidden="1" customWidth="1"/>
    <col min="22" max="22" width="10.00390625" style="0" hidden="1" customWidth="1"/>
    <col min="23" max="23" width="0" style="0" hidden="1" customWidth="1"/>
  </cols>
  <sheetData>
    <row r="1" spans="1:9" ht="18">
      <c r="A1" s="84" t="s">
        <v>30</v>
      </c>
      <c r="D1" s="176" t="s">
        <v>30</v>
      </c>
      <c r="E1" s="176"/>
      <c r="F1" s="176"/>
      <c r="G1" s="176"/>
      <c r="H1" s="176"/>
      <c r="I1" s="176"/>
    </row>
    <row r="2" spans="1:9" ht="15.75">
      <c r="A2" s="35" t="s">
        <v>91</v>
      </c>
      <c r="D2" s="177" t="s">
        <v>91</v>
      </c>
      <c r="E2" s="177"/>
      <c r="F2" s="177"/>
      <c r="G2" s="177"/>
      <c r="H2" s="177"/>
      <c r="I2" s="177"/>
    </row>
    <row r="3" spans="1:19" s="71" customFormat="1" ht="18">
      <c r="A3" s="70" t="s">
        <v>104</v>
      </c>
      <c r="D3" s="178" t="s">
        <v>92</v>
      </c>
      <c r="E3" s="178"/>
      <c r="F3" s="178"/>
      <c r="G3" s="178"/>
      <c r="H3" s="178"/>
      <c r="I3" s="178"/>
      <c r="L3" s="174" t="s">
        <v>136</v>
      </c>
      <c r="M3" s="174"/>
      <c r="N3" s="174"/>
      <c r="O3" s="174"/>
      <c r="P3" s="174"/>
      <c r="Q3" s="174"/>
      <c r="R3" s="174"/>
      <c r="S3" s="174"/>
    </row>
    <row r="5" spans="1:20" s="54" customFormat="1" ht="51">
      <c r="A5" s="53" t="s">
        <v>58</v>
      </c>
      <c r="B5" s="53" t="s">
        <v>40</v>
      </c>
      <c r="D5" s="53" t="s">
        <v>58</v>
      </c>
      <c r="E5" s="53" t="s">
        <v>38</v>
      </c>
      <c r="F5" s="53" t="s">
        <v>39</v>
      </c>
      <c r="G5" s="53" t="s">
        <v>70</v>
      </c>
      <c r="H5" s="53" t="s">
        <v>29</v>
      </c>
      <c r="I5" s="53" t="s">
        <v>28</v>
      </c>
      <c r="J5" s="53" t="s">
        <v>40</v>
      </c>
      <c r="K5" s="53"/>
      <c r="L5" s="85" t="s">
        <v>116</v>
      </c>
      <c r="M5" s="53" t="s">
        <v>40</v>
      </c>
      <c r="N5" s="53"/>
      <c r="O5" s="85" t="s">
        <v>179</v>
      </c>
      <c r="P5" s="53" t="s">
        <v>40</v>
      </c>
      <c r="Q5" s="53"/>
      <c r="R5" s="85" t="s">
        <v>137</v>
      </c>
      <c r="S5" s="100" t="s">
        <v>40</v>
      </c>
      <c r="T5" s="53"/>
    </row>
    <row r="6" spans="1:20" ht="26.25" customHeight="1">
      <c r="A6" s="134" t="s">
        <v>135</v>
      </c>
      <c r="B6" s="134"/>
      <c r="D6" s="134" t="s">
        <v>134</v>
      </c>
      <c r="E6" s="134"/>
      <c r="F6" s="134"/>
      <c r="G6" s="134"/>
      <c r="H6" s="134"/>
      <c r="I6" s="134"/>
      <c r="J6" s="134"/>
      <c r="K6" s="26"/>
      <c r="L6" s="26"/>
      <c r="M6" s="26"/>
      <c r="N6" s="26"/>
      <c r="O6" s="26"/>
      <c r="P6" s="26"/>
      <c r="Q6" s="26"/>
      <c r="R6" s="26"/>
      <c r="S6" s="101"/>
      <c r="T6" s="26"/>
    </row>
    <row r="7" spans="1:20" ht="12.75">
      <c r="A7" s="26"/>
      <c r="B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1"/>
      <c r="T7" s="26"/>
    </row>
    <row r="8" spans="1:20" s="25" customFormat="1" ht="12.75">
      <c r="A8" s="135" t="s">
        <v>98</v>
      </c>
      <c r="B8" s="135"/>
      <c r="D8" s="135" t="s">
        <v>188</v>
      </c>
      <c r="E8" s="135"/>
      <c r="F8" s="135"/>
      <c r="G8" s="135"/>
      <c r="H8" s="135"/>
      <c r="I8" s="135"/>
      <c r="J8" s="135"/>
      <c r="K8" s="37"/>
      <c r="L8" s="135" t="s">
        <v>222</v>
      </c>
      <c r="M8" s="135"/>
      <c r="N8" s="37"/>
      <c r="O8" s="175" t="s">
        <v>210</v>
      </c>
      <c r="P8" s="175"/>
      <c r="Q8" s="37"/>
      <c r="R8" s="135" t="s">
        <v>253</v>
      </c>
      <c r="S8" s="135"/>
      <c r="T8" s="37"/>
    </row>
    <row r="9" spans="1:20" s="36" customFormat="1" ht="24.75" customHeight="1">
      <c r="A9" s="137" t="s">
        <v>105</v>
      </c>
      <c r="B9" s="138"/>
      <c r="D9" s="179">
        <v>240</v>
      </c>
      <c r="E9" s="180"/>
      <c r="F9" s="180"/>
      <c r="G9" s="180"/>
      <c r="H9" s="180"/>
      <c r="I9" s="180"/>
      <c r="J9" s="181"/>
      <c r="K9" s="57"/>
      <c r="L9" s="79" t="s">
        <v>128</v>
      </c>
      <c r="M9" s="43">
        <v>60</v>
      </c>
      <c r="N9" s="61"/>
      <c r="O9" s="173"/>
      <c r="P9" s="173"/>
      <c r="Q9" s="61"/>
      <c r="R9" s="79" t="s">
        <v>149</v>
      </c>
      <c r="S9" s="103">
        <v>988</v>
      </c>
      <c r="T9" s="61"/>
    </row>
    <row r="10" spans="1:20" ht="36.75" customHeight="1" hidden="1">
      <c r="A10" s="26"/>
      <c r="B10" s="26"/>
      <c r="D10" s="26"/>
      <c r="E10" s="26"/>
      <c r="F10" s="26"/>
      <c r="G10" s="26"/>
      <c r="H10" s="26"/>
      <c r="I10" s="26"/>
      <c r="J10" s="26"/>
      <c r="K10" s="26"/>
      <c r="L10" s="80" t="s">
        <v>223</v>
      </c>
      <c r="M10" s="97" t="s">
        <v>173</v>
      </c>
      <c r="N10" s="63"/>
      <c r="O10" s="58"/>
      <c r="P10" s="58"/>
      <c r="Q10" s="63"/>
      <c r="R10" s="81" t="s">
        <v>150</v>
      </c>
      <c r="S10" s="104">
        <v>370.5</v>
      </c>
      <c r="T10" s="63"/>
    </row>
    <row r="11" spans="1:20" ht="36.75" customHeight="1" hidden="1">
      <c r="A11" s="26"/>
      <c r="B11" s="26"/>
      <c r="D11" s="26"/>
      <c r="E11" s="26"/>
      <c r="F11" s="26"/>
      <c r="G11" s="26"/>
      <c r="H11" s="26"/>
      <c r="I11" s="26"/>
      <c r="J11" s="26"/>
      <c r="K11" s="26"/>
      <c r="L11" s="36"/>
      <c r="M11" s="77"/>
      <c r="N11" s="63"/>
      <c r="O11" s="58"/>
      <c r="P11" s="58"/>
      <c r="Q11" s="63"/>
      <c r="R11" s="80" t="s">
        <v>151</v>
      </c>
      <c r="S11" s="105" t="s">
        <v>152</v>
      </c>
      <c r="T11" s="63"/>
    </row>
    <row r="12" spans="1:20" ht="36.75" customHeight="1" hidden="1">
      <c r="A12" s="26"/>
      <c r="B12" s="26"/>
      <c r="D12" s="26"/>
      <c r="E12" s="26"/>
      <c r="F12" s="26"/>
      <c r="G12" s="26"/>
      <c r="H12" s="26"/>
      <c r="I12" s="26"/>
      <c r="J12" s="26"/>
      <c r="K12" s="26"/>
      <c r="L12" s="36"/>
      <c r="M12" s="77"/>
      <c r="N12" s="63"/>
      <c r="O12" s="58"/>
      <c r="P12" s="58"/>
      <c r="Q12" s="63"/>
      <c r="R12" s="36"/>
      <c r="S12" s="106"/>
      <c r="T12" s="63"/>
    </row>
    <row r="13" spans="1:20" ht="36.75" customHeight="1" hidden="1">
      <c r="A13" s="26"/>
      <c r="B13" s="26"/>
      <c r="D13" s="26"/>
      <c r="E13" s="26"/>
      <c r="F13" s="26"/>
      <c r="G13" s="26"/>
      <c r="H13" s="26"/>
      <c r="I13" s="26"/>
      <c r="J13" s="26"/>
      <c r="K13" s="26"/>
      <c r="L13" s="36"/>
      <c r="M13" s="77"/>
      <c r="N13" s="63"/>
      <c r="O13" s="60"/>
      <c r="P13" s="58"/>
      <c r="Q13" s="63"/>
      <c r="R13" s="36"/>
      <c r="S13" s="106"/>
      <c r="T13" s="63"/>
    </row>
    <row r="14" spans="1:20" ht="9.75" customHeight="1">
      <c r="A14" s="26"/>
      <c r="B14" s="26"/>
      <c r="D14" s="26"/>
      <c r="E14" s="26"/>
      <c r="F14" s="26"/>
      <c r="G14" s="26"/>
      <c r="H14" s="26"/>
      <c r="I14" s="26"/>
      <c r="J14" s="26"/>
      <c r="K14" s="26"/>
      <c r="L14" s="36"/>
      <c r="M14" s="77"/>
      <c r="N14" s="63"/>
      <c r="O14" s="60"/>
      <c r="P14" s="58"/>
      <c r="Q14" s="63"/>
      <c r="R14" s="17"/>
      <c r="S14" s="106"/>
      <c r="T14" s="63"/>
    </row>
    <row r="15" spans="1:20" s="25" customFormat="1" ht="12.75">
      <c r="A15" s="135" t="s">
        <v>99</v>
      </c>
      <c r="B15" s="135"/>
      <c r="D15" s="135" t="s">
        <v>99</v>
      </c>
      <c r="E15" s="135"/>
      <c r="F15" s="135"/>
      <c r="G15" s="135"/>
      <c r="H15" s="135"/>
      <c r="I15" s="135"/>
      <c r="J15" s="135"/>
      <c r="K15" s="37"/>
      <c r="L15" s="135" t="s">
        <v>226</v>
      </c>
      <c r="M15" s="135"/>
      <c r="N15" s="37"/>
      <c r="O15" s="37"/>
      <c r="P15" s="37"/>
      <c r="Q15" s="37"/>
      <c r="R15" s="135" t="s">
        <v>255</v>
      </c>
      <c r="S15" s="135"/>
      <c r="T15" s="37"/>
    </row>
    <row r="16" spans="1:20" ht="24.75" customHeight="1">
      <c r="A16" s="165">
        <v>271</v>
      </c>
      <c r="B16" s="166"/>
      <c r="D16" s="41" t="s">
        <v>31</v>
      </c>
      <c r="E16" s="42">
        <v>0.5</v>
      </c>
      <c r="F16" s="42">
        <v>0.5</v>
      </c>
      <c r="G16" s="42">
        <v>0.5</v>
      </c>
      <c r="H16" s="42">
        <v>0.25</v>
      </c>
      <c r="I16" s="42">
        <f>SUM(E16:H16)</f>
        <v>1.75</v>
      </c>
      <c r="J16" s="43">
        <f>+I16*'Hrly Rate - Prevention'!$F$17</f>
        <v>210</v>
      </c>
      <c r="K16" s="58"/>
      <c r="L16" s="90" t="s">
        <v>131</v>
      </c>
      <c r="M16" s="43">
        <v>210</v>
      </c>
      <c r="N16" s="58"/>
      <c r="O16" s="83"/>
      <c r="P16" s="58"/>
      <c r="Q16" s="58"/>
      <c r="R16" s="74" t="s">
        <v>144</v>
      </c>
      <c r="S16" s="103">
        <v>247</v>
      </c>
      <c r="T16" s="58"/>
    </row>
    <row r="17" spans="1:20" ht="24.75" customHeight="1">
      <c r="A17" s="167"/>
      <c r="B17" s="168"/>
      <c r="D17" s="44" t="s">
        <v>32</v>
      </c>
      <c r="E17" s="45">
        <v>1</v>
      </c>
      <c r="F17" s="45">
        <v>1</v>
      </c>
      <c r="G17" s="45">
        <v>0.5</v>
      </c>
      <c r="H17" s="45">
        <v>0.25</v>
      </c>
      <c r="I17" s="45">
        <f aca="true" t="shared" si="0" ref="I17:I22">SUM(E17:H17)</f>
        <v>2.75</v>
      </c>
      <c r="J17" s="46">
        <f>+I17*'Hrly Rate - Prevention'!$F$17</f>
        <v>330</v>
      </c>
      <c r="K17" s="58"/>
      <c r="L17" s="87" t="s">
        <v>118</v>
      </c>
      <c r="M17" s="46">
        <v>280</v>
      </c>
      <c r="N17" s="58"/>
      <c r="O17" s="83"/>
      <c r="P17" s="58"/>
      <c r="Q17" s="58"/>
      <c r="R17" s="75" t="s">
        <v>145</v>
      </c>
      <c r="S17" s="104">
        <v>494</v>
      </c>
      <c r="T17" s="58"/>
    </row>
    <row r="18" spans="1:20" ht="24.75" customHeight="1">
      <c r="A18" s="167"/>
      <c r="B18" s="168"/>
      <c r="D18" s="44" t="s">
        <v>33</v>
      </c>
      <c r="E18" s="45">
        <v>1.5</v>
      </c>
      <c r="F18" s="45">
        <v>1.5</v>
      </c>
      <c r="G18" s="45">
        <v>0.5</v>
      </c>
      <c r="H18" s="45">
        <v>0.25</v>
      </c>
      <c r="I18" s="45">
        <f t="shared" si="0"/>
        <v>3.75</v>
      </c>
      <c r="J18" s="46">
        <f>+I18*'Hrly Rate - Prevention'!$F$17</f>
        <v>450</v>
      </c>
      <c r="K18" s="58"/>
      <c r="L18" s="87" t="s">
        <v>119</v>
      </c>
      <c r="M18" s="46">
        <v>360</v>
      </c>
      <c r="N18" s="58"/>
      <c r="O18" s="83"/>
      <c r="P18" s="58"/>
      <c r="Q18" s="58"/>
      <c r="R18" s="75" t="s">
        <v>146</v>
      </c>
      <c r="S18" s="104">
        <v>494</v>
      </c>
      <c r="T18" s="58"/>
    </row>
    <row r="19" spans="1:20" ht="24.75" customHeight="1">
      <c r="A19" s="167"/>
      <c r="B19" s="168"/>
      <c r="D19" s="44" t="s">
        <v>34</v>
      </c>
      <c r="E19" s="45">
        <v>2</v>
      </c>
      <c r="F19" s="45">
        <v>2</v>
      </c>
      <c r="G19" s="45">
        <v>0.5</v>
      </c>
      <c r="H19" s="45">
        <v>0.25</v>
      </c>
      <c r="I19" s="45">
        <f t="shared" si="0"/>
        <v>4.75</v>
      </c>
      <c r="J19" s="46">
        <f>+I19*'Hrly Rate - Prevention'!$F$17</f>
        <v>570</v>
      </c>
      <c r="K19" s="58"/>
      <c r="L19" s="64" t="s">
        <v>120</v>
      </c>
      <c r="M19" s="46">
        <v>490</v>
      </c>
      <c r="N19" s="58"/>
      <c r="O19" s="60"/>
      <c r="P19" s="58"/>
      <c r="Q19" s="58"/>
      <c r="R19" s="64" t="s">
        <v>147</v>
      </c>
      <c r="S19" s="104">
        <v>741</v>
      </c>
      <c r="T19" s="58"/>
    </row>
    <row r="20" spans="1:20" ht="24.75" customHeight="1">
      <c r="A20" s="167"/>
      <c r="B20" s="168"/>
      <c r="D20" s="44" t="s">
        <v>35</v>
      </c>
      <c r="E20" s="45">
        <v>2.5</v>
      </c>
      <c r="F20" s="45">
        <v>2.5</v>
      </c>
      <c r="G20" s="45">
        <v>0.5</v>
      </c>
      <c r="H20" s="45">
        <v>0.25</v>
      </c>
      <c r="I20" s="45">
        <f t="shared" si="0"/>
        <v>5.75</v>
      </c>
      <c r="J20" s="46">
        <f>+I20*'Hrly Rate - Prevention'!$F$17</f>
        <v>690</v>
      </c>
      <c r="K20" s="58"/>
      <c r="L20" s="64" t="s">
        <v>121</v>
      </c>
      <c r="M20" s="46">
        <v>490</v>
      </c>
      <c r="N20" s="58"/>
      <c r="O20" s="60"/>
      <c r="P20" s="58"/>
      <c r="Q20" s="58"/>
      <c r="R20" s="64" t="s">
        <v>148</v>
      </c>
      <c r="S20" s="104">
        <v>1111.5</v>
      </c>
      <c r="T20" s="58"/>
    </row>
    <row r="21" spans="1:20" ht="24.75" customHeight="1">
      <c r="A21" s="167"/>
      <c r="B21" s="168"/>
      <c r="D21" s="44" t="s">
        <v>36</v>
      </c>
      <c r="E21" s="162">
        <v>0.085</v>
      </c>
      <c r="F21" s="163"/>
      <c r="G21" s="163"/>
      <c r="H21" s="163"/>
      <c r="I21" s="164"/>
      <c r="J21" s="46">
        <f>+E21*'Hrly Rate - Prevention'!$F$17</f>
        <v>10.200000000000001</v>
      </c>
      <c r="K21" s="58"/>
      <c r="L21" s="64" t="s">
        <v>170</v>
      </c>
      <c r="M21" s="46">
        <v>90</v>
      </c>
      <c r="N21" s="58"/>
      <c r="O21" s="17"/>
      <c r="P21" s="17"/>
      <c r="Q21" s="58"/>
      <c r="R21" s="171" t="s">
        <v>167</v>
      </c>
      <c r="S21" s="172"/>
      <c r="T21" s="58"/>
    </row>
    <row r="22" spans="1:20" ht="24.75" customHeight="1">
      <c r="A22" s="169"/>
      <c r="B22" s="170"/>
      <c r="D22" s="47" t="s">
        <v>37</v>
      </c>
      <c r="E22" s="48">
        <v>8</v>
      </c>
      <c r="F22" s="48">
        <v>12</v>
      </c>
      <c r="G22" s="48">
        <v>0.5</v>
      </c>
      <c r="H22" s="48">
        <v>0.25</v>
      </c>
      <c r="I22" s="48">
        <f t="shared" si="0"/>
        <v>20.75</v>
      </c>
      <c r="J22" s="49">
        <f>+I22*'Hrly Rate - Prevention'!$F$17</f>
        <v>2490</v>
      </c>
      <c r="K22" s="58"/>
      <c r="L22" s="64" t="s">
        <v>132</v>
      </c>
      <c r="M22" s="46">
        <v>90</v>
      </c>
      <c r="N22" s="58"/>
      <c r="O22" s="17"/>
      <c r="P22" s="17"/>
      <c r="Q22" s="58"/>
      <c r="R22" s="76"/>
      <c r="S22" s="107"/>
      <c r="T22" s="58"/>
    </row>
    <row r="23" spans="1:20" ht="25.5" hidden="1">
      <c r="A23" s="57"/>
      <c r="B23" s="57"/>
      <c r="D23" s="59"/>
      <c r="E23" s="45"/>
      <c r="F23" s="45"/>
      <c r="G23" s="45"/>
      <c r="H23" s="45"/>
      <c r="I23" s="45"/>
      <c r="J23" s="58"/>
      <c r="K23" s="58"/>
      <c r="L23" s="88" t="s">
        <v>130</v>
      </c>
      <c r="M23" s="93" t="s">
        <v>133</v>
      </c>
      <c r="N23" s="62"/>
      <c r="Q23" s="62"/>
      <c r="T23" s="62"/>
    </row>
    <row r="24" spans="1:20" ht="12.75">
      <c r="A24" s="57"/>
      <c r="B24" s="57"/>
      <c r="D24" s="59"/>
      <c r="E24" s="45"/>
      <c r="F24" s="45"/>
      <c r="G24" s="45"/>
      <c r="H24" s="45"/>
      <c r="I24" s="45"/>
      <c r="J24" s="58"/>
      <c r="K24" s="58"/>
      <c r="L24" s="60"/>
      <c r="M24" s="58"/>
      <c r="N24" s="99"/>
      <c r="O24" s="60"/>
      <c r="P24" s="58"/>
      <c r="Q24" s="62"/>
      <c r="R24" s="60"/>
      <c r="S24" s="106"/>
      <c r="T24" s="62"/>
    </row>
    <row r="25" spans="1:20" ht="12.75">
      <c r="A25" s="135" t="s">
        <v>257</v>
      </c>
      <c r="B25" s="135"/>
      <c r="D25" s="135" t="s">
        <v>257</v>
      </c>
      <c r="E25" s="135"/>
      <c r="F25" s="135"/>
      <c r="G25" s="135"/>
      <c r="H25" s="135"/>
      <c r="I25" s="135"/>
      <c r="J25" s="135"/>
      <c r="K25" s="37"/>
      <c r="L25" s="37"/>
      <c r="M25" s="37"/>
      <c r="N25" s="37"/>
      <c r="O25" s="37"/>
      <c r="P25" s="37"/>
      <c r="Q25" s="37"/>
      <c r="R25" s="37"/>
      <c r="S25" s="102"/>
      <c r="T25" s="37"/>
    </row>
    <row r="26" spans="1:20" ht="12.75">
      <c r="A26" s="150" t="s">
        <v>258</v>
      </c>
      <c r="B26" s="150"/>
      <c r="D26" s="140" t="s">
        <v>258</v>
      </c>
      <c r="E26" s="131"/>
      <c r="F26" s="131"/>
      <c r="G26" s="131"/>
      <c r="H26" s="131"/>
      <c r="I26" s="131"/>
      <c r="J26" s="132"/>
      <c r="K26" s="37"/>
      <c r="L26" s="37"/>
      <c r="M26" s="37"/>
      <c r="N26" s="37"/>
      <c r="O26" s="136" t="s">
        <v>211</v>
      </c>
      <c r="P26" s="136"/>
      <c r="Q26" s="37"/>
      <c r="R26" s="136" t="s">
        <v>254</v>
      </c>
      <c r="S26" s="136"/>
      <c r="T26" s="37"/>
    </row>
    <row r="27" spans="1:20" ht="24.75" customHeight="1">
      <c r="A27" s="38" t="s">
        <v>83</v>
      </c>
      <c r="B27" s="39">
        <v>206</v>
      </c>
      <c r="D27" s="38" t="s">
        <v>83</v>
      </c>
      <c r="E27" s="52">
        <v>1</v>
      </c>
      <c r="F27" s="52">
        <v>2</v>
      </c>
      <c r="G27" s="52">
        <v>0.5</v>
      </c>
      <c r="H27" s="52">
        <v>0.25</v>
      </c>
      <c r="I27" s="52">
        <f>SUM(E27:H27)</f>
        <v>3.75</v>
      </c>
      <c r="J27" s="39">
        <f>+I27*'Hrly Rate - Prevention'!$F$17</f>
        <v>450</v>
      </c>
      <c r="K27" s="58"/>
      <c r="L27" s="58"/>
      <c r="M27" s="58"/>
      <c r="N27" s="58"/>
      <c r="O27" s="86" t="s">
        <v>186</v>
      </c>
      <c r="P27" s="43">
        <v>50</v>
      </c>
      <c r="Q27" s="58"/>
      <c r="R27" s="86" t="s">
        <v>143</v>
      </c>
      <c r="S27" s="103">
        <v>494</v>
      </c>
      <c r="T27" s="58"/>
    </row>
    <row r="28" spans="1:20" ht="27.75" customHeight="1" hidden="1">
      <c r="A28" s="59"/>
      <c r="B28" s="58"/>
      <c r="D28" s="59"/>
      <c r="E28" s="45"/>
      <c r="F28" s="45"/>
      <c r="G28" s="45"/>
      <c r="H28" s="45"/>
      <c r="I28" s="45"/>
      <c r="J28" s="58"/>
      <c r="K28" s="58"/>
      <c r="L28" s="58"/>
      <c r="M28" s="58"/>
      <c r="N28" s="58"/>
      <c r="O28" s="64" t="s">
        <v>187</v>
      </c>
      <c r="P28" s="46">
        <v>150</v>
      </c>
      <c r="Q28" s="58"/>
      <c r="R28" s="68" t="s">
        <v>140</v>
      </c>
      <c r="S28" s="104">
        <v>370.5</v>
      </c>
      <c r="T28" s="58"/>
    </row>
    <row r="29" spans="15:19" ht="12.75">
      <c r="O29" s="91" t="s">
        <v>201</v>
      </c>
      <c r="P29" s="92"/>
      <c r="R29" s="68" t="s">
        <v>141</v>
      </c>
      <c r="S29" s="104">
        <v>864.5</v>
      </c>
    </row>
    <row r="30" spans="1:20" ht="25.5" customHeight="1">
      <c r="A30" s="135" t="s">
        <v>100</v>
      </c>
      <c r="B30" s="135"/>
      <c r="D30" s="135" t="s">
        <v>228</v>
      </c>
      <c r="E30" s="135"/>
      <c r="F30" s="135"/>
      <c r="G30" s="135"/>
      <c r="H30" s="135"/>
      <c r="I30" s="135"/>
      <c r="J30" s="135"/>
      <c r="K30" s="37"/>
      <c r="L30" s="136" t="s">
        <v>225</v>
      </c>
      <c r="M30" s="136"/>
      <c r="N30" s="37"/>
      <c r="O30" s="91"/>
      <c r="P30" s="92"/>
      <c r="Q30" s="37"/>
      <c r="R30" s="68" t="s">
        <v>142</v>
      </c>
      <c r="S30" s="104">
        <v>1729</v>
      </c>
      <c r="T30" s="37"/>
    </row>
    <row r="31" spans="1:20" ht="24.75" customHeight="1">
      <c r="A31" s="41" t="s">
        <v>106</v>
      </c>
      <c r="B31" s="43">
        <v>78</v>
      </c>
      <c r="D31" s="41" t="s">
        <v>41</v>
      </c>
      <c r="E31" s="42">
        <v>1</v>
      </c>
      <c r="F31" s="42">
        <v>1</v>
      </c>
      <c r="G31" s="42">
        <v>0.5</v>
      </c>
      <c r="H31" s="42">
        <v>0.25</v>
      </c>
      <c r="I31" s="42">
        <f>SUM(E31:H31)</f>
        <v>2.75</v>
      </c>
      <c r="J31" s="43">
        <f>+I31*'Hrly Rate - Prevention'!$F$17</f>
        <v>330</v>
      </c>
      <c r="K31" s="58"/>
      <c r="L31" s="86" t="s">
        <v>224</v>
      </c>
      <c r="M31" s="43">
        <v>120</v>
      </c>
      <c r="N31" s="58"/>
      <c r="O31" s="68" t="s">
        <v>180</v>
      </c>
      <c r="P31" s="46">
        <v>200</v>
      </c>
      <c r="Q31" s="58"/>
      <c r="R31" s="160" t="s">
        <v>168</v>
      </c>
      <c r="S31" s="161"/>
      <c r="T31" s="58"/>
    </row>
    <row r="32" spans="1:20" ht="24.75" customHeight="1">
      <c r="A32" s="44" t="s">
        <v>107</v>
      </c>
      <c r="B32" s="46">
        <v>142</v>
      </c>
      <c r="D32" s="44" t="s">
        <v>42</v>
      </c>
      <c r="E32" s="45">
        <v>1.5</v>
      </c>
      <c r="F32" s="45">
        <v>2</v>
      </c>
      <c r="G32" s="45">
        <v>0.5</v>
      </c>
      <c r="H32" s="45">
        <v>0.25</v>
      </c>
      <c r="I32" s="45">
        <f>SUM(E32:H32)</f>
        <v>4.25</v>
      </c>
      <c r="J32" s="46">
        <f>+I32*'Hrly Rate - Prevention'!$F$17</f>
        <v>510</v>
      </c>
      <c r="K32" s="58"/>
      <c r="L32" s="68" t="s">
        <v>117</v>
      </c>
      <c r="M32" s="46">
        <v>120</v>
      </c>
      <c r="N32" s="58"/>
      <c r="O32" s="68" t="s">
        <v>43</v>
      </c>
      <c r="P32" s="46">
        <v>300</v>
      </c>
      <c r="Q32" s="58"/>
      <c r="R32" s="64" t="s">
        <v>165</v>
      </c>
      <c r="S32" s="104">
        <v>247</v>
      </c>
      <c r="T32" s="58"/>
    </row>
    <row r="33" spans="1:20" ht="24.75" customHeight="1">
      <c r="A33" s="44" t="s">
        <v>108</v>
      </c>
      <c r="B33" s="46">
        <v>173</v>
      </c>
      <c r="D33" s="44" t="s">
        <v>43</v>
      </c>
      <c r="E33" s="45">
        <v>2</v>
      </c>
      <c r="F33" s="45">
        <v>3</v>
      </c>
      <c r="G33" s="45">
        <v>0.5</v>
      </c>
      <c r="H33" s="45">
        <v>0.25</v>
      </c>
      <c r="I33" s="45">
        <f>SUM(E33:H33)</f>
        <v>5.75</v>
      </c>
      <c r="J33" s="46">
        <f>+I33*'Hrly Rate - Prevention'!$F$17</f>
        <v>690</v>
      </c>
      <c r="K33" s="58"/>
      <c r="L33" s="68" t="s">
        <v>118</v>
      </c>
      <c r="M33" s="46">
        <v>322</v>
      </c>
      <c r="N33" s="58"/>
      <c r="O33" s="68" t="s">
        <v>181</v>
      </c>
      <c r="P33" s="46">
        <v>325</v>
      </c>
      <c r="Q33" s="58"/>
      <c r="R33" s="65" t="s">
        <v>166</v>
      </c>
      <c r="S33" s="107">
        <v>617.5</v>
      </c>
      <c r="T33" s="58"/>
    </row>
    <row r="34" spans="1:20" ht="24.75" customHeight="1">
      <c r="A34" s="44" t="s">
        <v>109</v>
      </c>
      <c r="B34" s="46">
        <v>271</v>
      </c>
      <c r="D34" s="44" t="s">
        <v>44</v>
      </c>
      <c r="E34" s="45">
        <v>2.5</v>
      </c>
      <c r="F34" s="45">
        <v>4</v>
      </c>
      <c r="G34" s="45">
        <v>0.5</v>
      </c>
      <c r="H34" s="45">
        <v>0.25</v>
      </c>
      <c r="I34" s="45">
        <f>SUM(E34:H34)</f>
        <v>7.25</v>
      </c>
      <c r="J34" s="46">
        <f>+I34*'Hrly Rate - Prevention'!$F$17</f>
        <v>870</v>
      </c>
      <c r="K34" s="58"/>
      <c r="L34" s="68" t="s">
        <v>119</v>
      </c>
      <c r="M34" s="46">
        <v>414</v>
      </c>
      <c r="N34" s="58"/>
      <c r="O34" s="68" t="s">
        <v>182</v>
      </c>
      <c r="P34" s="46">
        <v>350</v>
      </c>
      <c r="Q34" s="58"/>
      <c r="R34" s="60"/>
      <c r="S34" s="106"/>
      <c r="T34" s="58"/>
    </row>
    <row r="35" spans="1:20" ht="24.75" customHeight="1">
      <c r="A35" s="44" t="s">
        <v>110</v>
      </c>
      <c r="B35" s="46">
        <v>336</v>
      </c>
      <c r="D35" s="44" t="s">
        <v>45</v>
      </c>
      <c r="E35" s="45">
        <v>3</v>
      </c>
      <c r="F35" s="45">
        <v>6</v>
      </c>
      <c r="G35" s="45">
        <v>0.5</v>
      </c>
      <c r="H35" s="45">
        <v>0.25</v>
      </c>
      <c r="I35" s="45">
        <f>SUM(E35:H35)</f>
        <v>9.75</v>
      </c>
      <c r="J35" s="46">
        <f>+I35*'Hrly Rate - Prevention'!$F$17</f>
        <v>1170</v>
      </c>
      <c r="K35" s="58"/>
      <c r="L35" s="64" t="s">
        <v>120</v>
      </c>
      <c r="M35" s="46">
        <v>564</v>
      </c>
      <c r="N35" s="58"/>
      <c r="O35" s="64" t="s">
        <v>183</v>
      </c>
      <c r="P35" s="46">
        <v>400</v>
      </c>
      <c r="Q35" s="58"/>
      <c r="T35" s="58"/>
    </row>
    <row r="36" spans="1:20" ht="24.75" customHeight="1">
      <c r="A36" s="47" t="s">
        <v>184</v>
      </c>
      <c r="B36" s="50">
        <v>0.5</v>
      </c>
      <c r="D36" s="47" t="s">
        <v>46</v>
      </c>
      <c r="E36" s="162">
        <v>0.01</v>
      </c>
      <c r="F36" s="163"/>
      <c r="G36" s="163"/>
      <c r="H36" s="163"/>
      <c r="I36" s="164"/>
      <c r="J36" s="49">
        <f>+E36*'Hrly Rate - Prevention'!$F$17</f>
        <v>1.2</v>
      </c>
      <c r="K36" s="58"/>
      <c r="L36" s="64" t="s">
        <v>121</v>
      </c>
      <c r="M36" s="46">
        <v>564</v>
      </c>
      <c r="N36" s="58"/>
      <c r="O36" s="65" t="s">
        <v>185</v>
      </c>
      <c r="P36" s="49">
        <v>450</v>
      </c>
      <c r="Q36" s="58"/>
      <c r="T36" s="58"/>
    </row>
    <row r="37" spans="1:20" ht="29.25" customHeight="1" hidden="1">
      <c r="A37" s="59"/>
      <c r="B37" s="66"/>
      <c r="D37" s="59"/>
      <c r="E37" s="45"/>
      <c r="F37" s="45"/>
      <c r="G37" s="45"/>
      <c r="H37" s="45"/>
      <c r="I37" s="45"/>
      <c r="J37" s="58"/>
      <c r="K37" s="58"/>
      <c r="L37" s="64" t="s">
        <v>176</v>
      </c>
      <c r="M37" s="46">
        <v>60</v>
      </c>
      <c r="N37" s="58"/>
      <c r="O37" s="60"/>
      <c r="P37" s="58"/>
      <c r="Q37" s="58"/>
      <c r="T37" s="58"/>
    </row>
    <row r="38" spans="1:20" ht="30" customHeight="1" hidden="1">
      <c r="A38" s="24"/>
      <c r="B38" s="28"/>
      <c r="D38" s="24"/>
      <c r="E38" s="27"/>
      <c r="F38" s="27"/>
      <c r="G38" s="27"/>
      <c r="H38" s="27"/>
      <c r="I38" s="27"/>
      <c r="J38" s="28"/>
      <c r="K38" s="28"/>
      <c r="L38" s="87" t="s">
        <v>129</v>
      </c>
      <c r="M38" s="46">
        <v>60</v>
      </c>
      <c r="N38" s="28"/>
      <c r="O38" s="60"/>
      <c r="P38" s="58"/>
      <c r="Q38" s="28"/>
      <c r="R38" s="83"/>
      <c r="S38" s="106"/>
      <c r="T38" s="28"/>
    </row>
    <row r="39" spans="1:20" ht="25.5" hidden="1">
      <c r="A39" s="24"/>
      <c r="B39" s="28"/>
      <c r="D39" s="24"/>
      <c r="E39" s="27"/>
      <c r="F39" s="27"/>
      <c r="G39" s="27"/>
      <c r="H39" s="27"/>
      <c r="I39" s="27"/>
      <c r="J39" s="28"/>
      <c r="K39" s="28"/>
      <c r="L39" s="88" t="s">
        <v>130</v>
      </c>
      <c r="M39" s="89" t="s">
        <v>133</v>
      </c>
      <c r="N39" s="62"/>
      <c r="O39" s="17"/>
      <c r="P39" s="17"/>
      <c r="Q39" s="62"/>
      <c r="R39" s="83"/>
      <c r="S39" s="108"/>
      <c r="T39" s="62"/>
    </row>
    <row r="40" spans="1:20" ht="12.75">
      <c r="A40" s="24"/>
      <c r="B40" s="28"/>
      <c r="D40" s="24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T40" s="28"/>
    </row>
    <row r="41" spans="1:20" ht="12.75">
      <c r="A41" s="135" t="s">
        <v>174</v>
      </c>
      <c r="B41" s="135"/>
      <c r="C41" s="72"/>
      <c r="D41" s="135" t="s">
        <v>174</v>
      </c>
      <c r="E41" s="135"/>
      <c r="F41" s="135"/>
      <c r="G41" s="135"/>
      <c r="H41" s="135"/>
      <c r="I41" s="135"/>
      <c r="J41" s="135"/>
      <c r="K41" s="37"/>
      <c r="L41" s="37"/>
      <c r="M41" s="37"/>
      <c r="N41" s="37"/>
      <c r="O41" s="135" t="s">
        <v>212</v>
      </c>
      <c r="P41" s="135"/>
      <c r="Q41" s="37"/>
      <c r="R41" s="136"/>
      <c r="S41" s="136"/>
      <c r="T41" s="37"/>
    </row>
    <row r="42" spans="1:20" ht="24.75" customHeight="1">
      <c r="A42" s="165" t="s">
        <v>96</v>
      </c>
      <c r="B42" s="166"/>
      <c r="D42" s="41" t="s">
        <v>47</v>
      </c>
      <c r="E42" s="42">
        <v>1</v>
      </c>
      <c r="F42" s="42">
        <v>1</v>
      </c>
      <c r="G42" s="42">
        <v>0.25</v>
      </c>
      <c r="H42" s="42">
        <v>0.25</v>
      </c>
      <c r="I42" s="42">
        <f aca="true" t="shared" si="1" ref="I42:I47">SUM(E42:H42)</f>
        <v>2.5</v>
      </c>
      <c r="J42" s="43">
        <f>+I42*'Hrly Rate - Prevention'!$F$17</f>
        <v>300</v>
      </c>
      <c r="K42" s="58"/>
      <c r="L42" s="58"/>
      <c r="M42" s="58"/>
      <c r="N42" s="58"/>
      <c r="O42" s="96" t="s">
        <v>216</v>
      </c>
      <c r="P42" s="43"/>
      <c r="Q42" s="58"/>
      <c r="R42" s="116"/>
      <c r="S42" s="106"/>
      <c r="T42" s="58"/>
    </row>
    <row r="43" spans="1:20" ht="24.75" customHeight="1">
      <c r="A43" s="167"/>
      <c r="B43" s="168"/>
      <c r="D43" s="44" t="s">
        <v>48</v>
      </c>
      <c r="E43" s="45">
        <v>0.25</v>
      </c>
      <c r="F43" s="45">
        <v>0.25</v>
      </c>
      <c r="G43" s="45">
        <v>0.5</v>
      </c>
      <c r="H43" s="45">
        <v>0.25</v>
      </c>
      <c r="I43" s="45">
        <f t="shared" si="1"/>
        <v>1.25</v>
      </c>
      <c r="J43" s="46">
        <f>+I43*'Hrly Rate - Prevention'!$F$17</f>
        <v>150</v>
      </c>
      <c r="K43" s="58"/>
      <c r="L43" s="60"/>
      <c r="M43" s="58"/>
      <c r="N43" s="58"/>
      <c r="O43" s="86" t="s">
        <v>202</v>
      </c>
      <c r="P43" s="43">
        <v>30</v>
      </c>
      <c r="Q43" s="58"/>
      <c r="R43" s="116"/>
      <c r="S43" s="106"/>
      <c r="T43" s="58"/>
    </row>
    <row r="44" spans="1:20" ht="24.75" customHeight="1">
      <c r="A44" s="167"/>
      <c r="B44" s="168"/>
      <c r="D44" s="44" t="s">
        <v>49</v>
      </c>
      <c r="E44" s="45">
        <v>0.25</v>
      </c>
      <c r="F44" s="45">
        <v>0.25</v>
      </c>
      <c r="G44" s="45">
        <v>0.5</v>
      </c>
      <c r="H44" s="45">
        <v>0.25</v>
      </c>
      <c r="I44" s="45">
        <f t="shared" si="1"/>
        <v>1.25</v>
      </c>
      <c r="J44" s="46">
        <f>+I44*'Hrly Rate - Prevention'!$F$17</f>
        <v>150</v>
      </c>
      <c r="K44" s="58"/>
      <c r="L44" s="58"/>
      <c r="M44" s="58"/>
      <c r="N44" s="58"/>
      <c r="O44" s="64" t="s">
        <v>203</v>
      </c>
      <c r="P44" s="46">
        <v>20</v>
      </c>
      <c r="Q44" s="58"/>
      <c r="R44" s="116"/>
      <c r="S44" s="106"/>
      <c r="T44" s="58"/>
    </row>
    <row r="45" spans="1:20" ht="24.75" customHeight="1">
      <c r="A45" s="167"/>
      <c r="B45" s="168"/>
      <c r="D45" s="44" t="s">
        <v>50</v>
      </c>
      <c r="E45" s="45">
        <v>0.25</v>
      </c>
      <c r="F45" s="45">
        <v>0.25</v>
      </c>
      <c r="G45" s="45">
        <v>0.5</v>
      </c>
      <c r="H45" s="45">
        <v>0.25</v>
      </c>
      <c r="I45" s="45">
        <f t="shared" si="1"/>
        <v>1.25</v>
      </c>
      <c r="J45" s="46">
        <f>+I45*'Hrly Rate - Prevention'!$F$17</f>
        <v>150</v>
      </c>
      <c r="K45" s="58"/>
      <c r="L45" s="58"/>
      <c r="M45" s="58"/>
      <c r="N45" s="58"/>
      <c r="O45" s="68" t="s">
        <v>204</v>
      </c>
      <c r="P45" s="46">
        <v>30</v>
      </c>
      <c r="Q45" s="58"/>
      <c r="R45" s="116"/>
      <c r="S45" s="106"/>
      <c r="T45" s="58"/>
    </row>
    <row r="46" spans="1:20" ht="24.75" customHeight="1">
      <c r="A46" s="167"/>
      <c r="B46" s="168"/>
      <c r="D46" s="44" t="s">
        <v>52</v>
      </c>
      <c r="E46" s="45">
        <v>0.25</v>
      </c>
      <c r="F46" s="45">
        <v>0.25</v>
      </c>
      <c r="G46" s="45">
        <v>0.5</v>
      </c>
      <c r="H46" s="45">
        <v>0.25</v>
      </c>
      <c r="I46" s="45">
        <f t="shared" si="1"/>
        <v>1.25</v>
      </c>
      <c r="J46" s="46">
        <f>+I46*'Hrly Rate - Prevention'!$F$17</f>
        <v>150</v>
      </c>
      <c r="K46" s="58"/>
      <c r="L46" s="58"/>
      <c r="M46" s="58"/>
      <c r="N46" s="58"/>
      <c r="O46" s="64" t="s">
        <v>205</v>
      </c>
      <c r="P46" s="46">
        <v>15</v>
      </c>
      <c r="Q46" s="58"/>
      <c r="R46" s="58"/>
      <c r="S46" s="106"/>
      <c r="T46" s="58"/>
    </row>
    <row r="47" spans="1:22" ht="24.75" customHeight="1">
      <c r="A47" s="167"/>
      <c r="B47" s="168"/>
      <c r="D47" s="44" t="s">
        <v>51</v>
      </c>
      <c r="E47" s="45">
        <v>0.25</v>
      </c>
      <c r="F47" s="45">
        <v>0.25</v>
      </c>
      <c r="G47" s="45">
        <v>0.5</v>
      </c>
      <c r="H47" s="45">
        <v>0.25</v>
      </c>
      <c r="I47" s="45">
        <f t="shared" si="1"/>
        <v>1.25</v>
      </c>
      <c r="J47" s="46">
        <f>+I47*'Hrly Rate - Prevention'!$F$17</f>
        <v>150</v>
      </c>
      <c r="K47" s="58"/>
      <c r="L47" s="58"/>
      <c r="M47" s="58"/>
      <c r="N47" s="58"/>
      <c r="O47" s="95" t="s">
        <v>217</v>
      </c>
      <c r="P47" s="46"/>
      <c r="Q47" s="58"/>
      <c r="R47" s="60"/>
      <c r="S47" s="106"/>
      <c r="T47" s="58"/>
      <c r="U47" s="64" t="s">
        <v>138</v>
      </c>
      <c r="V47" s="73">
        <v>370.5</v>
      </c>
    </row>
    <row r="48" spans="1:22" ht="24.75" customHeight="1">
      <c r="A48" s="167"/>
      <c r="B48" s="168"/>
      <c r="D48" s="44" t="s">
        <v>53</v>
      </c>
      <c r="E48" s="45">
        <v>0.25</v>
      </c>
      <c r="F48" s="45">
        <v>0.25</v>
      </c>
      <c r="G48" s="45">
        <v>0.5</v>
      </c>
      <c r="H48" s="45">
        <v>0.25</v>
      </c>
      <c r="I48" s="45">
        <f>SUM(E48:H48)</f>
        <v>1.25</v>
      </c>
      <c r="J48" s="46">
        <f>+I48*'Hrly Rate - Prevention'!$F$17</f>
        <v>150</v>
      </c>
      <c r="K48" s="58"/>
      <c r="L48" s="58"/>
      <c r="M48" s="58"/>
      <c r="N48" s="58"/>
      <c r="O48" s="64" t="s">
        <v>206</v>
      </c>
      <c r="P48" s="46">
        <v>50</v>
      </c>
      <c r="Q48" s="58"/>
      <c r="R48" s="60"/>
      <c r="S48" s="106"/>
      <c r="T48" s="58"/>
      <c r="U48" s="64" t="s">
        <v>139</v>
      </c>
      <c r="V48" s="46">
        <v>494</v>
      </c>
    </row>
    <row r="49" spans="1:22" ht="24.75" customHeight="1">
      <c r="A49" s="167"/>
      <c r="B49" s="168"/>
      <c r="D49" s="44" t="s">
        <v>55</v>
      </c>
      <c r="E49" s="45">
        <v>0.25</v>
      </c>
      <c r="F49" s="45">
        <v>0.25</v>
      </c>
      <c r="G49" s="45">
        <v>0.5</v>
      </c>
      <c r="H49" s="45">
        <v>0.25</v>
      </c>
      <c r="I49" s="45">
        <f aca="true" t="shared" si="2" ref="I49:I58">SUM(E49:H49)</f>
        <v>1.25</v>
      </c>
      <c r="J49" s="46">
        <f>+I49*'Hrly Rate - Prevention'!$F$17</f>
        <v>150</v>
      </c>
      <c r="K49" s="58"/>
      <c r="L49" s="58"/>
      <c r="M49" s="58"/>
      <c r="N49" s="58"/>
      <c r="O49" s="95" t="s">
        <v>213</v>
      </c>
      <c r="P49" s="46"/>
      <c r="Q49" s="58"/>
      <c r="R49" s="60"/>
      <c r="S49" s="106"/>
      <c r="T49" s="58"/>
      <c r="U49" s="64" t="s">
        <v>162</v>
      </c>
      <c r="V49" s="73">
        <v>370.5</v>
      </c>
    </row>
    <row r="50" spans="1:22" ht="24.75" customHeight="1">
      <c r="A50" s="167"/>
      <c r="B50" s="168"/>
      <c r="D50" s="44" t="s">
        <v>56</v>
      </c>
      <c r="E50" s="45">
        <v>0.25</v>
      </c>
      <c r="F50" s="45">
        <v>0.25</v>
      </c>
      <c r="G50" s="45">
        <v>0.5</v>
      </c>
      <c r="H50" s="45">
        <v>0.25</v>
      </c>
      <c r="I50" s="45">
        <f t="shared" si="2"/>
        <v>1.25</v>
      </c>
      <c r="J50" s="46">
        <f>+I50*'Hrly Rate - Prevention'!$F$17</f>
        <v>150</v>
      </c>
      <c r="K50" s="58"/>
      <c r="L50" s="58"/>
      <c r="M50" s="58"/>
      <c r="N50" s="58"/>
      <c r="O50" s="75" t="s">
        <v>189</v>
      </c>
      <c r="P50" s="46">
        <v>50</v>
      </c>
      <c r="Q50" s="58"/>
      <c r="R50" s="60"/>
      <c r="S50" s="117"/>
      <c r="T50" s="58"/>
      <c r="U50" s="64" t="s">
        <v>163</v>
      </c>
      <c r="V50" s="73">
        <v>617.5</v>
      </c>
    </row>
    <row r="51" spans="1:22" ht="24.75" customHeight="1">
      <c r="A51" s="167"/>
      <c r="B51" s="168"/>
      <c r="D51" s="44" t="s">
        <v>57</v>
      </c>
      <c r="E51" s="45">
        <v>0.25</v>
      </c>
      <c r="F51" s="45">
        <v>0.25</v>
      </c>
      <c r="G51" s="45">
        <v>0.5</v>
      </c>
      <c r="H51" s="45">
        <v>0.25</v>
      </c>
      <c r="I51" s="45">
        <f t="shared" si="2"/>
        <v>1.25</v>
      </c>
      <c r="J51" s="46">
        <f>+I51*'Hrly Rate - Prevention'!$F$17</f>
        <v>150</v>
      </c>
      <c r="K51" s="58"/>
      <c r="L51" s="58"/>
      <c r="M51" s="58"/>
      <c r="N51" s="58"/>
      <c r="O51" s="64" t="s">
        <v>190</v>
      </c>
      <c r="P51" s="46">
        <v>550</v>
      </c>
      <c r="Q51" s="58"/>
      <c r="R51" s="60"/>
      <c r="S51" s="106"/>
      <c r="T51" s="58"/>
      <c r="U51" s="64" t="s">
        <v>164</v>
      </c>
      <c r="V51" s="46">
        <v>988</v>
      </c>
    </row>
    <row r="52" spans="1:20" ht="24.75" customHeight="1">
      <c r="A52" s="167"/>
      <c r="B52" s="168"/>
      <c r="D52" s="44" t="s">
        <v>85</v>
      </c>
      <c r="E52" s="45">
        <v>0.25</v>
      </c>
      <c r="F52" s="45">
        <v>0.25</v>
      </c>
      <c r="G52" s="45">
        <v>0.5</v>
      </c>
      <c r="H52" s="45">
        <v>0.25</v>
      </c>
      <c r="I52" s="45">
        <f t="shared" si="2"/>
        <v>1.25</v>
      </c>
      <c r="J52" s="46">
        <f>+I52*'Hrly Rate - Prevention'!$F$17</f>
        <v>150</v>
      </c>
      <c r="K52" s="58"/>
      <c r="L52" s="58"/>
      <c r="M52" s="58"/>
      <c r="N52" s="58"/>
      <c r="O52" s="68" t="s">
        <v>195</v>
      </c>
      <c r="P52" s="46">
        <v>75</v>
      </c>
      <c r="Q52" s="58"/>
      <c r="R52" s="60"/>
      <c r="S52" s="106"/>
      <c r="T52" s="58"/>
    </row>
    <row r="53" spans="1:20" ht="24.75" customHeight="1">
      <c r="A53" s="167"/>
      <c r="B53" s="168"/>
      <c r="D53" s="44" t="s">
        <v>54</v>
      </c>
      <c r="E53" s="45">
        <v>0.25</v>
      </c>
      <c r="F53" s="45">
        <v>0.25</v>
      </c>
      <c r="G53" s="45">
        <v>0.5</v>
      </c>
      <c r="H53" s="45">
        <v>0.25</v>
      </c>
      <c r="I53" s="45">
        <f t="shared" si="2"/>
        <v>1.25</v>
      </c>
      <c r="J53" s="46">
        <f>+I53*'Hrly Rate - Prevention'!$F$17</f>
        <v>150</v>
      </c>
      <c r="K53" s="58"/>
      <c r="L53" s="58"/>
      <c r="M53" s="58"/>
      <c r="N53" s="58"/>
      <c r="O53" s="64" t="s">
        <v>196</v>
      </c>
      <c r="P53" s="46">
        <v>25</v>
      </c>
      <c r="Q53" s="58"/>
      <c r="R53" s="60"/>
      <c r="S53" s="118"/>
      <c r="T53" s="58"/>
    </row>
    <row r="54" spans="1:20" ht="24.75" customHeight="1">
      <c r="A54" s="167"/>
      <c r="B54" s="168"/>
      <c r="D54" s="44" t="s">
        <v>90</v>
      </c>
      <c r="E54" s="45">
        <v>0.25</v>
      </c>
      <c r="F54" s="45">
        <v>0.25</v>
      </c>
      <c r="G54" s="45">
        <v>0.5</v>
      </c>
      <c r="H54" s="45">
        <v>0.25</v>
      </c>
      <c r="I54" s="45">
        <f>SUM(E54:H54)</f>
        <v>1.25</v>
      </c>
      <c r="J54" s="46">
        <f>+I54*'Hrly Rate - Prevention'!$F$17</f>
        <v>150</v>
      </c>
      <c r="K54" s="58"/>
      <c r="L54" s="58"/>
      <c r="M54" s="58"/>
      <c r="N54" s="58"/>
      <c r="O54" s="95" t="s">
        <v>214</v>
      </c>
      <c r="P54" s="46"/>
      <c r="Q54" s="58"/>
      <c r="R54" s="60"/>
      <c r="S54" s="106"/>
      <c r="T54" s="58"/>
    </row>
    <row r="55" spans="1:20" ht="24.75" customHeight="1">
      <c r="A55" s="167"/>
      <c r="B55" s="168"/>
      <c r="D55" s="44" t="s">
        <v>89</v>
      </c>
      <c r="E55" s="45">
        <v>0.75</v>
      </c>
      <c r="F55" s="45">
        <v>0.5</v>
      </c>
      <c r="G55" s="45">
        <v>0.5</v>
      </c>
      <c r="H55" s="45">
        <v>0.25</v>
      </c>
      <c r="I55" s="45">
        <f>SUM(E55:H55)</f>
        <v>2</v>
      </c>
      <c r="J55" s="46">
        <f>+I55*'Hrly Rate - Prevention'!$F$17</f>
        <v>240</v>
      </c>
      <c r="K55" s="58"/>
      <c r="L55" s="58"/>
      <c r="M55" s="58"/>
      <c r="N55" s="58"/>
      <c r="O55" s="64" t="s">
        <v>197</v>
      </c>
      <c r="P55" s="46">
        <v>50</v>
      </c>
      <c r="Q55" s="58"/>
      <c r="R55" s="60"/>
      <c r="S55" s="106"/>
      <c r="T55" s="58"/>
    </row>
    <row r="56" spans="1:20" ht="24.75" customHeight="1">
      <c r="A56" s="167"/>
      <c r="B56" s="168"/>
      <c r="D56" s="44" t="s">
        <v>88</v>
      </c>
      <c r="E56" s="45">
        <v>0.25</v>
      </c>
      <c r="F56" s="45">
        <v>0.5</v>
      </c>
      <c r="G56" s="45">
        <v>0.5</v>
      </c>
      <c r="H56" s="45">
        <v>0.25</v>
      </c>
      <c r="I56" s="45">
        <f>SUM(E56:H56)</f>
        <v>1.5</v>
      </c>
      <c r="J56" s="46">
        <f>+I56*'Hrly Rate - Prevention'!$F$17</f>
        <v>180</v>
      </c>
      <c r="K56" s="58"/>
      <c r="L56" s="58"/>
      <c r="M56" s="58"/>
      <c r="N56" s="58"/>
      <c r="O56" s="64" t="s">
        <v>198</v>
      </c>
      <c r="P56" s="46">
        <v>80</v>
      </c>
      <c r="Q56" s="58"/>
      <c r="R56" s="60"/>
      <c r="S56" s="106"/>
      <c r="T56" s="58"/>
    </row>
    <row r="57" spans="1:22" ht="24.75" customHeight="1">
      <c r="A57" s="167"/>
      <c r="B57" s="168"/>
      <c r="D57" s="44" t="s">
        <v>87</v>
      </c>
      <c r="E57" s="45">
        <v>0.25</v>
      </c>
      <c r="F57" s="45">
        <v>0.25</v>
      </c>
      <c r="G57" s="45">
        <v>0.5</v>
      </c>
      <c r="H57" s="45">
        <v>0.25</v>
      </c>
      <c r="I57" s="45">
        <f>SUM(E57:H57)</f>
        <v>1.25</v>
      </c>
      <c r="J57" s="46">
        <f>+I57*'Hrly Rate - Prevention'!$F$17</f>
        <v>150</v>
      </c>
      <c r="K57" s="58"/>
      <c r="L57" s="58"/>
      <c r="M57" s="58"/>
      <c r="N57" s="58"/>
      <c r="O57" s="94" t="s">
        <v>215</v>
      </c>
      <c r="P57" s="46"/>
      <c r="Q57" s="58"/>
      <c r="R57" s="60"/>
      <c r="S57" s="106"/>
      <c r="T57" s="58"/>
      <c r="U57" s="64" t="s">
        <v>153</v>
      </c>
      <c r="V57" s="46">
        <v>247</v>
      </c>
    </row>
    <row r="58" spans="1:20" ht="24.75" customHeight="1">
      <c r="A58" s="169"/>
      <c r="B58" s="170"/>
      <c r="D58" s="47" t="s">
        <v>86</v>
      </c>
      <c r="E58" s="48">
        <v>0.25</v>
      </c>
      <c r="F58" s="48">
        <v>0.25</v>
      </c>
      <c r="G58" s="48">
        <v>0.5</v>
      </c>
      <c r="H58" s="48">
        <v>0.25</v>
      </c>
      <c r="I58" s="48">
        <f t="shared" si="2"/>
        <v>1.25</v>
      </c>
      <c r="J58" s="49">
        <f>+I58*'Hrly Rate - Prevention'!$F$17</f>
        <v>150</v>
      </c>
      <c r="K58" s="58"/>
      <c r="L58" s="58"/>
      <c r="M58" s="58"/>
      <c r="N58" s="58"/>
      <c r="O58" s="68" t="s">
        <v>191</v>
      </c>
      <c r="P58" s="46">
        <v>50</v>
      </c>
      <c r="Q58" s="58"/>
      <c r="R58" s="60"/>
      <c r="S58" s="106"/>
      <c r="T58" s="58"/>
    </row>
    <row r="59" spans="1:20" ht="39" customHeight="1" hidden="1">
      <c r="A59" s="57"/>
      <c r="B59" s="57"/>
      <c r="D59" s="59"/>
      <c r="E59" s="45"/>
      <c r="F59" s="45"/>
      <c r="G59" s="45"/>
      <c r="H59" s="45"/>
      <c r="I59" s="45"/>
      <c r="J59" s="58"/>
      <c r="K59" s="58"/>
      <c r="L59" s="58"/>
      <c r="M59" s="58"/>
      <c r="N59" s="58"/>
      <c r="O59" s="68" t="s">
        <v>192</v>
      </c>
      <c r="P59" s="46">
        <v>75</v>
      </c>
      <c r="Q59" s="58"/>
      <c r="R59" s="60"/>
      <c r="S59" s="106"/>
      <c r="T59" s="58"/>
    </row>
    <row r="60" spans="1:20" ht="34.5" customHeight="1" hidden="1">
      <c r="A60" s="57"/>
      <c r="B60" s="57"/>
      <c r="D60" s="59"/>
      <c r="E60" s="45"/>
      <c r="F60" s="45"/>
      <c r="G60" s="45"/>
      <c r="H60" s="45"/>
      <c r="I60" s="45"/>
      <c r="J60" s="58"/>
      <c r="K60" s="58"/>
      <c r="L60" s="58"/>
      <c r="M60" s="58"/>
      <c r="N60" s="58"/>
      <c r="O60" s="64" t="s">
        <v>193</v>
      </c>
      <c r="P60" s="46">
        <v>100</v>
      </c>
      <c r="Q60" s="58"/>
      <c r="R60" s="60"/>
      <c r="S60" s="106"/>
      <c r="T60" s="58"/>
    </row>
    <row r="61" spans="1:20" ht="34.5" customHeight="1" hidden="1">
      <c r="A61" s="57"/>
      <c r="B61" s="57"/>
      <c r="D61" s="59"/>
      <c r="E61" s="45"/>
      <c r="F61" s="45"/>
      <c r="G61" s="45"/>
      <c r="H61" s="45"/>
      <c r="I61" s="45"/>
      <c r="J61" s="58"/>
      <c r="K61" s="58"/>
      <c r="L61" s="58"/>
      <c r="M61" s="58"/>
      <c r="N61" s="58"/>
      <c r="O61" s="64" t="s">
        <v>194</v>
      </c>
      <c r="P61" s="46">
        <v>30</v>
      </c>
      <c r="Q61" s="58"/>
      <c r="R61" s="60"/>
      <c r="S61" s="106"/>
      <c r="T61" s="58"/>
    </row>
    <row r="62" spans="1:20" ht="34.5" customHeight="1" hidden="1">
      <c r="A62" s="57"/>
      <c r="B62" s="57"/>
      <c r="D62" s="59"/>
      <c r="E62" s="45"/>
      <c r="F62" s="45"/>
      <c r="G62" s="45"/>
      <c r="H62" s="45"/>
      <c r="I62" s="45"/>
      <c r="J62" s="58"/>
      <c r="K62" s="58"/>
      <c r="L62" s="58"/>
      <c r="M62" s="58"/>
      <c r="N62" s="58"/>
      <c r="O62" s="68" t="s">
        <v>199</v>
      </c>
      <c r="P62" s="46">
        <v>30</v>
      </c>
      <c r="Q62" s="58"/>
      <c r="R62" s="60"/>
      <c r="S62" s="106"/>
      <c r="T62" s="58"/>
    </row>
    <row r="63" spans="1:20" ht="27" customHeight="1" hidden="1">
      <c r="A63" s="57"/>
      <c r="B63" s="57"/>
      <c r="D63" s="59"/>
      <c r="E63" s="45"/>
      <c r="F63" s="45"/>
      <c r="G63" s="45"/>
      <c r="H63" s="45"/>
      <c r="I63" s="45"/>
      <c r="J63" s="58"/>
      <c r="K63" s="58"/>
      <c r="L63" s="58"/>
      <c r="M63" s="58"/>
      <c r="N63" s="58"/>
      <c r="O63" s="69" t="s">
        <v>200</v>
      </c>
      <c r="P63" s="49">
        <v>20</v>
      </c>
      <c r="Q63" s="58"/>
      <c r="R63" s="60"/>
      <c r="S63" s="106"/>
      <c r="T63" s="58"/>
    </row>
    <row r="64" spans="1:20" ht="12.75">
      <c r="A64" s="24"/>
      <c r="B64" s="28"/>
      <c r="D64" s="24"/>
      <c r="E64" s="27"/>
      <c r="F64" s="27"/>
      <c r="G64" s="27"/>
      <c r="H64" s="27"/>
      <c r="I64" s="27"/>
      <c r="J64" s="28"/>
      <c r="K64" s="28"/>
      <c r="L64" s="28"/>
      <c r="M64" s="28"/>
      <c r="N64" s="28"/>
      <c r="O64" s="28"/>
      <c r="P64" s="28"/>
      <c r="Q64" s="28"/>
      <c r="R64" s="28"/>
      <c r="T64" s="28"/>
    </row>
    <row r="65" spans="1:20" ht="12.75">
      <c r="A65" s="134" t="s">
        <v>93</v>
      </c>
      <c r="B65" s="134"/>
      <c r="D65" s="134" t="s">
        <v>93</v>
      </c>
      <c r="E65" s="134"/>
      <c r="F65" s="134"/>
      <c r="G65" s="134"/>
      <c r="H65" s="134"/>
      <c r="I65" s="134"/>
      <c r="J65" s="134"/>
      <c r="K65" s="26"/>
      <c r="L65" s="26"/>
      <c r="M65" s="26"/>
      <c r="N65" s="26"/>
      <c r="O65" s="26"/>
      <c r="P65" s="26"/>
      <c r="Q65" s="26"/>
      <c r="R65" s="26"/>
      <c r="S65" s="101"/>
      <c r="T65" s="26"/>
    </row>
    <row r="66" spans="1:20" ht="12.75">
      <c r="A66" s="26"/>
      <c r="B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101"/>
      <c r="T66" s="26"/>
    </row>
    <row r="67" spans="1:20" ht="12.75" customHeight="1">
      <c r="A67" s="135" t="s">
        <v>122</v>
      </c>
      <c r="B67" s="135"/>
      <c r="D67" s="135" t="s">
        <v>122</v>
      </c>
      <c r="E67" s="135"/>
      <c r="F67" s="135"/>
      <c r="G67" s="135"/>
      <c r="H67" s="135"/>
      <c r="I67" s="135"/>
      <c r="J67" s="135"/>
      <c r="K67" s="37"/>
      <c r="L67" s="136"/>
      <c r="M67" s="136"/>
      <c r="N67" s="37"/>
      <c r="O67" s="37"/>
      <c r="P67" s="37"/>
      <c r="Q67" s="37"/>
      <c r="R67" s="136"/>
      <c r="S67" s="136"/>
      <c r="T67" s="37"/>
    </row>
    <row r="68" spans="1:20" ht="12.75" customHeight="1">
      <c r="A68" s="159" t="s">
        <v>123</v>
      </c>
      <c r="B68" s="159"/>
      <c r="D68" s="133" t="s">
        <v>123</v>
      </c>
      <c r="E68" s="133"/>
      <c r="F68" s="133"/>
      <c r="G68" s="133"/>
      <c r="H68" s="133"/>
      <c r="I68" s="133"/>
      <c r="J68" s="133"/>
      <c r="K68" s="37"/>
      <c r="L68" s="136"/>
      <c r="M68" s="136"/>
      <c r="N68" s="37"/>
      <c r="O68" s="136" t="s">
        <v>221</v>
      </c>
      <c r="P68" s="136"/>
      <c r="Q68" s="37"/>
      <c r="R68" s="136" t="s">
        <v>229</v>
      </c>
      <c r="S68" s="136"/>
      <c r="T68" s="37"/>
    </row>
    <row r="69" spans="1:20" ht="24.75" customHeight="1">
      <c r="A69" s="41" t="s">
        <v>111</v>
      </c>
      <c r="B69" s="43">
        <v>52</v>
      </c>
      <c r="D69" s="41" t="s">
        <v>59</v>
      </c>
      <c r="E69" s="42">
        <v>0</v>
      </c>
      <c r="F69" s="42">
        <v>1</v>
      </c>
      <c r="G69" s="42">
        <v>0.5</v>
      </c>
      <c r="H69" s="42">
        <v>0.25</v>
      </c>
      <c r="I69" s="42">
        <f>SUM(E69:H69)</f>
        <v>1.75</v>
      </c>
      <c r="J69" s="43">
        <f>+I69*'Hrly Rate - Prevention'!$F$17</f>
        <v>210</v>
      </c>
      <c r="K69" s="58"/>
      <c r="L69" s="67" t="s">
        <v>175</v>
      </c>
      <c r="M69" s="43">
        <v>30</v>
      </c>
      <c r="N69" s="58"/>
      <c r="O69" s="67" t="s">
        <v>207</v>
      </c>
      <c r="P69" s="43">
        <v>70</v>
      </c>
      <c r="Q69" s="58"/>
      <c r="R69" s="74" t="s">
        <v>160</v>
      </c>
      <c r="S69" s="103">
        <v>494</v>
      </c>
      <c r="T69" s="58"/>
    </row>
    <row r="70" spans="1:20" ht="24.75" customHeight="1">
      <c r="A70" s="44" t="s">
        <v>112</v>
      </c>
      <c r="B70" s="46">
        <v>103</v>
      </c>
      <c r="D70" s="44" t="s">
        <v>60</v>
      </c>
      <c r="E70" s="45">
        <v>0</v>
      </c>
      <c r="F70" s="45">
        <v>1.5</v>
      </c>
      <c r="G70" s="45">
        <v>0.5</v>
      </c>
      <c r="H70" s="45">
        <v>0.25</v>
      </c>
      <c r="I70" s="45">
        <f aca="true" t="shared" si="3" ref="I70:I75">SUM(E70:H70)</f>
        <v>2.25</v>
      </c>
      <c r="J70" s="46">
        <f>+I70*'Hrly Rate - Prevention'!$F$17</f>
        <v>270</v>
      </c>
      <c r="K70" s="58"/>
      <c r="L70" s="64" t="s">
        <v>177</v>
      </c>
      <c r="M70" s="46">
        <v>55</v>
      </c>
      <c r="N70" s="58"/>
      <c r="O70" s="64" t="s">
        <v>208</v>
      </c>
      <c r="P70" s="46">
        <v>50</v>
      </c>
      <c r="Q70" s="58"/>
      <c r="R70" s="75" t="s">
        <v>161</v>
      </c>
      <c r="S70" s="104">
        <v>370.5</v>
      </c>
      <c r="T70" s="58"/>
    </row>
    <row r="71" spans="1:20" ht="24.75" customHeight="1">
      <c r="A71" s="44" t="s">
        <v>113</v>
      </c>
      <c r="B71" s="46">
        <v>206</v>
      </c>
      <c r="D71" s="44" t="s">
        <v>61</v>
      </c>
      <c r="E71" s="45">
        <v>0</v>
      </c>
      <c r="F71" s="45">
        <v>2</v>
      </c>
      <c r="G71" s="45">
        <v>0.5</v>
      </c>
      <c r="H71" s="45">
        <v>0.25</v>
      </c>
      <c r="I71" s="45">
        <f t="shared" si="3"/>
        <v>2.75</v>
      </c>
      <c r="J71" s="46">
        <f>+I71*'Hrly Rate - Prevention'!$F$17</f>
        <v>330</v>
      </c>
      <c r="K71" s="58"/>
      <c r="L71" s="68" t="s">
        <v>178</v>
      </c>
      <c r="M71" s="46">
        <v>50</v>
      </c>
      <c r="N71" s="58"/>
      <c r="O71" s="68" t="s">
        <v>209</v>
      </c>
      <c r="P71" s="46">
        <v>45</v>
      </c>
      <c r="Q71" s="58"/>
      <c r="R71" s="75" t="s">
        <v>171</v>
      </c>
      <c r="S71" s="104">
        <v>370.5</v>
      </c>
      <c r="T71" s="58"/>
    </row>
    <row r="72" spans="1:20" ht="24.75" customHeight="1">
      <c r="A72" s="44" t="s">
        <v>114</v>
      </c>
      <c r="B72" s="46">
        <v>515</v>
      </c>
      <c r="D72" s="44" t="s">
        <v>62</v>
      </c>
      <c r="E72" s="45">
        <v>0</v>
      </c>
      <c r="F72" s="45">
        <v>2.75</v>
      </c>
      <c r="G72" s="45">
        <v>0.5</v>
      </c>
      <c r="H72" s="45">
        <v>0.25</v>
      </c>
      <c r="I72" s="45">
        <f t="shared" si="3"/>
        <v>3.5</v>
      </c>
      <c r="J72" s="46">
        <f>+I72*'Hrly Rate - Prevention'!$F$17</f>
        <v>420</v>
      </c>
      <c r="K72" s="58"/>
      <c r="L72" s="68"/>
      <c r="M72" s="46"/>
      <c r="N72" s="58"/>
      <c r="O72" s="68"/>
      <c r="P72" s="46"/>
      <c r="Q72" s="58"/>
      <c r="R72" s="75" t="s">
        <v>172</v>
      </c>
      <c r="S72" s="104">
        <v>864.5</v>
      </c>
      <c r="T72" s="58"/>
    </row>
    <row r="73" spans="1:20" ht="24.75" customHeight="1">
      <c r="A73" s="44"/>
      <c r="B73" s="46"/>
      <c r="D73" s="44" t="s">
        <v>63</v>
      </c>
      <c r="E73" s="45">
        <v>0</v>
      </c>
      <c r="F73" s="45">
        <v>3.75</v>
      </c>
      <c r="G73" s="45">
        <v>0.5</v>
      </c>
      <c r="H73" s="45">
        <v>0.25</v>
      </c>
      <c r="I73" s="45">
        <f t="shared" si="3"/>
        <v>4.5</v>
      </c>
      <c r="J73" s="46">
        <f>+I73*'Hrly Rate - Prevention'!$F$17</f>
        <v>540</v>
      </c>
      <c r="K73" s="58"/>
      <c r="L73" s="64"/>
      <c r="M73" s="46"/>
      <c r="N73" s="58"/>
      <c r="O73" s="64"/>
      <c r="P73" s="46"/>
      <c r="Q73" s="58"/>
      <c r="R73" s="68" t="s">
        <v>230</v>
      </c>
      <c r="S73" s="104">
        <v>494</v>
      </c>
      <c r="T73" s="58"/>
    </row>
    <row r="74" spans="1:20" ht="24.75" customHeight="1">
      <c r="A74" s="44"/>
      <c r="B74" s="46"/>
      <c r="D74" s="44" t="s">
        <v>64</v>
      </c>
      <c r="E74" s="45">
        <v>0</v>
      </c>
      <c r="F74" s="45">
        <v>5</v>
      </c>
      <c r="G74" s="45">
        <v>0.5</v>
      </c>
      <c r="H74" s="45">
        <v>0.25</v>
      </c>
      <c r="I74" s="45">
        <f t="shared" si="3"/>
        <v>5.75</v>
      </c>
      <c r="J74" s="46">
        <f>+I74*'Hrly Rate - Prevention'!$F$17</f>
        <v>690</v>
      </c>
      <c r="K74" s="58"/>
      <c r="L74" s="64"/>
      <c r="M74" s="46"/>
      <c r="N74" s="58"/>
      <c r="O74" s="68"/>
      <c r="P74" s="46"/>
      <c r="Q74" s="58"/>
      <c r="R74" s="64" t="s">
        <v>231</v>
      </c>
      <c r="S74" s="104">
        <v>864.5</v>
      </c>
      <c r="T74" s="58"/>
    </row>
    <row r="75" spans="1:20" ht="24.75" customHeight="1">
      <c r="A75" s="44"/>
      <c r="B75" s="46"/>
      <c r="D75" s="44" t="s">
        <v>65</v>
      </c>
      <c r="E75" s="45">
        <v>0</v>
      </c>
      <c r="F75" s="45">
        <v>7.5</v>
      </c>
      <c r="G75" s="45">
        <v>0.5</v>
      </c>
      <c r="H75" s="45">
        <v>0.25</v>
      </c>
      <c r="I75" s="45">
        <f t="shared" si="3"/>
        <v>8.25</v>
      </c>
      <c r="J75" s="46">
        <f>+I75*'Hrly Rate - Prevention'!$F$17</f>
        <v>990</v>
      </c>
      <c r="K75" s="58"/>
      <c r="L75" s="64"/>
      <c r="M75" s="46"/>
      <c r="N75" s="58"/>
      <c r="O75" s="64"/>
      <c r="P75" s="46"/>
      <c r="Q75" s="58"/>
      <c r="R75" s="64" t="s">
        <v>232</v>
      </c>
      <c r="S75" s="104">
        <v>370.5</v>
      </c>
      <c r="T75" s="58"/>
    </row>
    <row r="76" spans="1:20" ht="24.75" customHeight="1">
      <c r="A76" s="44"/>
      <c r="B76" s="46"/>
      <c r="D76" s="44" t="s">
        <v>66</v>
      </c>
      <c r="E76" s="45">
        <v>0</v>
      </c>
      <c r="F76" s="45">
        <v>10</v>
      </c>
      <c r="G76" s="45">
        <v>0.5</v>
      </c>
      <c r="H76" s="45">
        <v>0.25</v>
      </c>
      <c r="I76" s="45">
        <f>SUM(E76:H76)</f>
        <v>10.75</v>
      </c>
      <c r="J76" s="46">
        <f>+I76*'Hrly Rate - Prevention'!$F$17</f>
        <v>1290</v>
      </c>
      <c r="K76" s="58"/>
      <c r="L76" s="87"/>
      <c r="M76" s="46"/>
      <c r="N76" s="58"/>
      <c r="O76" s="64"/>
      <c r="P76" s="46"/>
      <c r="Q76" s="58"/>
      <c r="R76" s="64" t="s">
        <v>233</v>
      </c>
      <c r="S76" s="104">
        <v>741</v>
      </c>
      <c r="T76" s="58"/>
    </row>
    <row r="77" spans="1:20" ht="24.75" customHeight="1">
      <c r="A77" s="44"/>
      <c r="B77" s="46"/>
      <c r="D77" s="44" t="s">
        <v>67</v>
      </c>
      <c r="E77" s="45">
        <v>0</v>
      </c>
      <c r="F77" s="45">
        <v>15</v>
      </c>
      <c r="G77" s="45">
        <v>0.5</v>
      </c>
      <c r="H77" s="45">
        <v>0.25</v>
      </c>
      <c r="I77" s="45">
        <f>SUM(E77:H77)</f>
        <v>15.75</v>
      </c>
      <c r="J77" s="46">
        <f>+I77*'Hrly Rate - Prevention'!$F$17</f>
        <v>1890</v>
      </c>
      <c r="K77" s="58"/>
      <c r="L77" s="87"/>
      <c r="M77" s="98"/>
      <c r="N77" s="58"/>
      <c r="O77" s="64"/>
      <c r="P77" s="46"/>
      <c r="Q77" s="58"/>
      <c r="R77" s="64" t="s">
        <v>234</v>
      </c>
      <c r="S77" s="114" t="s">
        <v>251</v>
      </c>
      <c r="T77" s="58"/>
    </row>
    <row r="78" spans="1:20" ht="24.75" customHeight="1">
      <c r="A78" s="44"/>
      <c r="B78" s="46"/>
      <c r="D78" s="44" t="s">
        <v>68</v>
      </c>
      <c r="E78" s="45">
        <v>0</v>
      </c>
      <c r="F78" s="45">
        <v>25</v>
      </c>
      <c r="G78" s="45">
        <v>0.5</v>
      </c>
      <c r="H78" s="45">
        <v>0.25</v>
      </c>
      <c r="I78" s="45">
        <f>SUM(E78:H78)</f>
        <v>25.75</v>
      </c>
      <c r="J78" s="46">
        <f>+I78*'Hrly Rate - Prevention'!$F$17</f>
        <v>3090</v>
      </c>
      <c r="K78" s="58"/>
      <c r="L78" s="68"/>
      <c r="M78" s="46"/>
      <c r="N78" s="58"/>
      <c r="O78" s="68"/>
      <c r="P78" s="46"/>
      <c r="Q78" s="58"/>
      <c r="R78" s="64" t="s">
        <v>235</v>
      </c>
      <c r="S78" s="104">
        <v>247</v>
      </c>
      <c r="T78" s="58"/>
    </row>
    <row r="79" spans="1:20" ht="24.75" customHeight="1">
      <c r="A79" s="44"/>
      <c r="B79" s="46"/>
      <c r="D79" s="44" t="s">
        <v>69</v>
      </c>
      <c r="E79" s="45">
        <v>0</v>
      </c>
      <c r="F79" s="45">
        <v>37.5</v>
      </c>
      <c r="G79" s="45">
        <v>0.5</v>
      </c>
      <c r="H79" s="45">
        <v>0.25</v>
      </c>
      <c r="I79" s="45">
        <f>SUM(E79:H79)</f>
        <v>38.25</v>
      </c>
      <c r="J79" s="46">
        <f>+I79*'Hrly Rate - Prevention'!$F$17</f>
        <v>4590</v>
      </c>
      <c r="K79" s="58"/>
      <c r="L79" s="69"/>
      <c r="M79" s="49"/>
      <c r="N79" s="58"/>
      <c r="O79" s="69"/>
      <c r="P79" s="49"/>
      <c r="Q79" s="58"/>
      <c r="R79" s="64" t="s">
        <v>236</v>
      </c>
      <c r="S79" s="104">
        <v>494</v>
      </c>
      <c r="T79" s="58"/>
    </row>
    <row r="80" spans="1:20" ht="24.75" customHeight="1">
      <c r="A80" s="157" t="s">
        <v>96</v>
      </c>
      <c r="B80" s="158"/>
      <c r="D80" s="47" t="s">
        <v>84</v>
      </c>
      <c r="E80" s="152" t="s">
        <v>95</v>
      </c>
      <c r="F80" s="153"/>
      <c r="G80" s="153"/>
      <c r="H80" s="153"/>
      <c r="I80" s="153"/>
      <c r="J80" s="49">
        <f>+'Hrly Rate - Prevention'!$F$17</f>
        <v>120</v>
      </c>
      <c r="K80" s="58"/>
      <c r="L80" s="58"/>
      <c r="M80" s="58"/>
      <c r="N80" s="58"/>
      <c r="O80" s="58"/>
      <c r="P80" s="58"/>
      <c r="Q80" s="58"/>
      <c r="R80" s="64" t="s">
        <v>237</v>
      </c>
      <c r="S80" s="115" t="s">
        <v>252</v>
      </c>
      <c r="T80" s="58"/>
    </row>
    <row r="81" spans="1:20" ht="30" customHeight="1" hidden="1">
      <c r="A81" s="59"/>
      <c r="B81" s="58"/>
      <c r="D81" s="59"/>
      <c r="E81" s="45"/>
      <c r="F81" s="45"/>
      <c r="G81" s="45"/>
      <c r="H81" s="45"/>
      <c r="I81" s="45"/>
      <c r="J81" s="58"/>
      <c r="K81" s="58"/>
      <c r="L81" s="58"/>
      <c r="M81" s="58"/>
      <c r="N81" s="58"/>
      <c r="O81" s="58"/>
      <c r="P81" s="58"/>
      <c r="Q81" s="58"/>
      <c r="R81" s="64" t="s">
        <v>238</v>
      </c>
      <c r="S81" s="104">
        <v>61.75</v>
      </c>
      <c r="T81" s="58"/>
    </row>
    <row r="82" spans="1:20" ht="30" customHeight="1" hidden="1">
      <c r="A82" s="59"/>
      <c r="B82" s="58"/>
      <c r="D82" s="59"/>
      <c r="E82" s="45"/>
      <c r="F82" s="45"/>
      <c r="G82" s="45"/>
      <c r="H82" s="45"/>
      <c r="I82" s="45"/>
      <c r="J82" s="58"/>
      <c r="K82" s="58"/>
      <c r="L82" s="58"/>
      <c r="M82" s="58"/>
      <c r="N82" s="58"/>
      <c r="O82" s="58"/>
      <c r="P82" s="58"/>
      <c r="Q82" s="58"/>
      <c r="R82" s="64" t="s">
        <v>239</v>
      </c>
      <c r="S82" s="104">
        <v>185.25</v>
      </c>
      <c r="T82" s="58"/>
    </row>
    <row r="83" spans="1:20" ht="30" customHeight="1" hidden="1">
      <c r="A83" s="59"/>
      <c r="B83" s="58"/>
      <c r="D83" s="59"/>
      <c r="E83" s="45"/>
      <c r="F83" s="45"/>
      <c r="G83" s="45"/>
      <c r="H83" s="45"/>
      <c r="I83" s="45"/>
      <c r="J83" s="58"/>
      <c r="K83" s="58"/>
      <c r="L83" s="58"/>
      <c r="M83" s="58"/>
      <c r="N83" s="58"/>
      <c r="O83" s="58"/>
      <c r="P83" s="58"/>
      <c r="Q83" s="58"/>
      <c r="R83" s="64" t="s">
        <v>240</v>
      </c>
      <c r="S83" s="104">
        <v>741</v>
      </c>
      <c r="T83" s="58"/>
    </row>
    <row r="84" spans="1:20" ht="30" customHeight="1" hidden="1">
      <c r="A84" s="59"/>
      <c r="B84" s="58"/>
      <c r="D84" s="59"/>
      <c r="E84" s="45"/>
      <c r="F84" s="45"/>
      <c r="G84" s="45"/>
      <c r="H84" s="45"/>
      <c r="I84" s="45"/>
      <c r="J84" s="58"/>
      <c r="K84" s="58"/>
      <c r="L84" s="58"/>
      <c r="M84" s="58"/>
      <c r="N84" s="58"/>
      <c r="O84" s="58"/>
      <c r="P84" s="58"/>
      <c r="Q84" s="58"/>
      <c r="R84" s="64" t="s">
        <v>241</v>
      </c>
      <c r="S84" s="104">
        <v>988</v>
      </c>
      <c r="T84" s="58"/>
    </row>
    <row r="85" spans="1:20" ht="63.75" hidden="1">
      <c r="A85" s="59"/>
      <c r="B85" s="58"/>
      <c r="D85" s="59"/>
      <c r="E85" s="45"/>
      <c r="F85" s="45"/>
      <c r="G85" s="45"/>
      <c r="H85" s="45"/>
      <c r="I85" s="45"/>
      <c r="J85" s="58"/>
      <c r="K85" s="58"/>
      <c r="L85" s="58"/>
      <c r="M85" s="58"/>
      <c r="N85" s="58"/>
      <c r="O85" s="58"/>
      <c r="P85" s="58"/>
      <c r="Q85" s="58"/>
      <c r="R85" s="64" t="s">
        <v>242</v>
      </c>
      <c r="S85" s="104">
        <v>247</v>
      </c>
      <c r="T85" s="58"/>
    </row>
    <row r="86" spans="1:20" ht="51" hidden="1">
      <c r="A86" s="59"/>
      <c r="B86" s="58"/>
      <c r="D86" s="59"/>
      <c r="E86" s="45"/>
      <c r="F86" s="45"/>
      <c r="G86" s="45"/>
      <c r="H86" s="45"/>
      <c r="I86" s="45"/>
      <c r="J86" s="58"/>
      <c r="K86" s="58"/>
      <c r="L86" s="58"/>
      <c r="M86" s="58"/>
      <c r="N86" s="58"/>
      <c r="O86" s="58"/>
      <c r="P86" s="58"/>
      <c r="Q86" s="58"/>
      <c r="R86" s="64" t="s">
        <v>243</v>
      </c>
      <c r="S86" s="104">
        <v>617.5</v>
      </c>
      <c r="T86" s="58"/>
    </row>
    <row r="87" spans="1:20" ht="30" customHeight="1" hidden="1">
      <c r="A87" s="59"/>
      <c r="B87" s="58"/>
      <c r="D87" s="59"/>
      <c r="E87" s="45"/>
      <c r="F87" s="45"/>
      <c r="G87" s="45"/>
      <c r="H87" s="45"/>
      <c r="I87" s="45"/>
      <c r="J87" s="58"/>
      <c r="K87" s="58"/>
      <c r="L87" s="58"/>
      <c r="M87" s="58"/>
      <c r="N87" s="58"/>
      <c r="O87" s="58"/>
      <c r="P87" s="58"/>
      <c r="Q87" s="58"/>
      <c r="R87" s="64" t="s">
        <v>244</v>
      </c>
      <c r="S87" s="104">
        <v>988</v>
      </c>
      <c r="T87" s="58"/>
    </row>
    <row r="88" spans="1:20" ht="30" customHeight="1" hidden="1">
      <c r="A88" s="59"/>
      <c r="B88" s="58"/>
      <c r="D88" s="59"/>
      <c r="E88" s="45"/>
      <c r="F88" s="45"/>
      <c r="G88" s="45"/>
      <c r="H88" s="45"/>
      <c r="I88" s="45"/>
      <c r="J88" s="58"/>
      <c r="K88" s="58"/>
      <c r="L88" s="58"/>
      <c r="M88" s="58"/>
      <c r="N88" s="58"/>
      <c r="O88" s="58"/>
      <c r="P88" s="58"/>
      <c r="Q88" s="58"/>
      <c r="R88" s="64" t="s">
        <v>245</v>
      </c>
      <c r="S88" s="104">
        <v>741</v>
      </c>
      <c r="T88" s="58"/>
    </row>
    <row r="89" spans="1:20" ht="25.5" hidden="1">
      <c r="A89" s="59"/>
      <c r="B89" s="58"/>
      <c r="D89" s="59"/>
      <c r="E89" s="45"/>
      <c r="F89" s="45"/>
      <c r="G89" s="45"/>
      <c r="H89" s="45"/>
      <c r="I89" s="45"/>
      <c r="J89" s="58"/>
      <c r="K89" s="58"/>
      <c r="L89" s="58"/>
      <c r="M89" s="58"/>
      <c r="N89" s="58"/>
      <c r="O89" s="58"/>
      <c r="P89" s="58"/>
      <c r="Q89" s="58"/>
      <c r="R89" s="64" t="s">
        <v>246</v>
      </c>
      <c r="S89" s="104">
        <v>494</v>
      </c>
      <c r="T89" s="58"/>
    </row>
    <row r="90" spans="1:20" ht="25.5" hidden="1">
      <c r="A90" s="59"/>
      <c r="B90" s="58"/>
      <c r="D90" s="59"/>
      <c r="E90" s="45"/>
      <c r="F90" s="45"/>
      <c r="G90" s="45"/>
      <c r="H90" s="45"/>
      <c r="I90" s="45"/>
      <c r="J90" s="58"/>
      <c r="K90" s="58"/>
      <c r="L90" s="58"/>
      <c r="M90" s="58"/>
      <c r="N90" s="58"/>
      <c r="O90" s="58"/>
      <c r="P90" s="58"/>
      <c r="Q90" s="58"/>
      <c r="R90" s="64" t="s">
        <v>247</v>
      </c>
      <c r="S90" s="104">
        <v>988</v>
      </c>
      <c r="T90" s="58"/>
    </row>
    <row r="91" spans="1:20" ht="30" customHeight="1" hidden="1">
      <c r="A91" s="59"/>
      <c r="B91" s="58"/>
      <c r="D91" s="59"/>
      <c r="E91" s="45"/>
      <c r="F91" s="45"/>
      <c r="G91" s="45"/>
      <c r="H91" s="45"/>
      <c r="I91" s="45"/>
      <c r="J91" s="58"/>
      <c r="K91" s="58"/>
      <c r="L91" s="58"/>
      <c r="M91" s="58"/>
      <c r="N91" s="58"/>
      <c r="O91" s="58"/>
      <c r="P91" s="58"/>
      <c r="Q91" s="58"/>
      <c r="R91" s="64" t="s">
        <v>248</v>
      </c>
      <c r="S91" s="104">
        <v>370.5</v>
      </c>
      <c r="T91" s="58"/>
    </row>
    <row r="92" spans="1:20" ht="25.5" hidden="1">
      <c r="A92" s="24"/>
      <c r="B92" s="28"/>
      <c r="D92" s="24"/>
      <c r="E92" s="27"/>
      <c r="F92" s="27"/>
      <c r="G92" s="27"/>
      <c r="H92" s="27"/>
      <c r="I92" s="27"/>
      <c r="J92" s="28"/>
      <c r="K92" s="28"/>
      <c r="L92" s="28"/>
      <c r="M92" s="28"/>
      <c r="N92" s="28"/>
      <c r="O92" s="28"/>
      <c r="P92" s="28"/>
      <c r="Q92" s="28"/>
      <c r="R92" s="64" t="s">
        <v>249</v>
      </c>
      <c r="S92" s="104">
        <v>247</v>
      </c>
      <c r="T92" s="28"/>
    </row>
    <row r="93" spans="1:20" ht="38.25" hidden="1">
      <c r="A93" s="154"/>
      <c r="B93" s="154"/>
      <c r="C93" s="17"/>
      <c r="D93" s="59"/>
      <c r="E93" s="155"/>
      <c r="F93" s="156"/>
      <c r="G93" s="156"/>
      <c r="H93" s="156"/>
      <c r="I93" s="156"/>
      <c r="J93" s="58"/>
      <c r="K93" s="58"/>
      <c r="L93" s="58"/>
      <c r="M93" s="58"/>
      <c r="N93" s="58"/>
      <c r="O93" s="58"/>
      <c r="P93" s="58"/>
      <c r="Q93" s="58"/>
      <c r="R93" s="65" t="s">
        <v>250</v>
      </c>
      <c r="S93" s="107">
        <v>247</v>
      </c>
      <c r="T93" s="58"/>
    </row>
    <row r="94" spans="1:20" ht="12.75">
      <c r="A94" s="24"/>
      <c r="B94" s="28"/>
      <c r="D94" s="24"/>
      <c r="E94" s="34"/>
      <c r="F94" s="34"/>
      <c r="G94" s="34"/>
      <c r="H94" s="34"/>
      <c r="I94" s="34"/>
      <c r="J94" s="28"/>
      <c r="K94" s="28"/>
      <c r="L94" s="28"/>
      <c r="M94" s="28"/>
      <c r="N94" s="28"/>
      <c r="O94" s="28"/>
      <c r="P94" s="28"/>
      <c r="Q94" s="28"/>
      <c r="R94" s="28"/>
      <c r="T94" s="28"/>
    </row>
    <row r="95" spans="1:20" ht="12.75">
      <c r="A95" s="135" t="s">
        <v>124</v>
      </c>
      <c r="B95" s="135"/>
      <c r="D95" s="135" t="s">
        <v>124</v>
      </c>
      <c r="E95" s="135"/>
      <c r="F95" s="135"/>
      <c r="G95" s="135"/>
      <c r="H95" s="135"/>
      <c r="I95" s="135"/>
      <c r="J95" s="135"/>
      <c r="K95" s="37"/>
      <c r="L95" s="37"/>
      <c r="M95" s="37"/>
      <c r="N95" s="37"/>
      <c r="O95" s="37"/>
      <c r="P95" s="37"/>
      <c r="Q95" s="37"/>
      <c r="R95" s="37"/>
      <c r="S95" s="102"/>
      <c r="T95" s="37"/>
    </row>
    <row r="96" spans="1:20" ht="12.75">
      <c r="A96" s="150" t="s">
        <v>125</v>
      </c>
      <c r="B96" s="150"/>
      <c r="D96" s="140" t="s">
        <v>125</v>
      </c>
      <c r="E96" s="131"/>
      <c r="F96" s="131"/>
      <c r="G96" s="131"/>
      <c r="H96" s="131"/>
      <c r="I96" s="131"/>
      <c r="J96" s="132"/>
      <c r="K96" s="37"/>
      <c r="L96" s="37"/>
      <c r="M96" s="37"/>
      <c r="N96" s="37"/>
      <c r="O96" s="37"/>
      <c r="P96" s="37"/>
      <c r="Q96" s="37"/>
      <c r="R96" s="37"/>
      <c r="S96" s="102"/>
      <c r="T96" s="37"/>
    </row>
    <row r="97" spans="1:20" ht="24.75" customHeight="1">
      <c r="A97" s="137" t="s">
        <v>259</v>
      </c>
      <c r="B97" s="138"/>
      <c r="D97" s="137" t="s">
        <v>259</v>
      </c>
      <c r="E97" s="139"/>
      <c r="F97" s="139"/>
      <c r="G97" s="139"/>
      <c r="H97" s="139"/>
      <c r="I97" s="139"/>
      <c r="J97" s="138"/>
      <c r="K97" s="57"/>
      <c r="L97" s="57"/>
      <c r="M97" s="57"/>
      <c r="N97" s="57"/>
      <c r="O97" s="57"/>
      <c r="P97" s="57"/>
      <c r="Q97" s="57"/>
      <c r="R97" s="57"/>
      <c r="S97" s="109"/>
      <c r="T97" s="57"/>
    </row>
    <row r="98" spans="1:20" ht="12.75">
      <c r="A98" s="37"/>
      <c r="B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02"/>
      <c r="T98" s="37"/>
    </row>
    <row r="99" spans="1:20" ht="12.75">
      <c r="A99" s="135" t="s">
        <v>126</v>
      </c>
      <c r="B99" s="135"/>
      <c r="D99" s="135" t="s">
        <v>126</v>
      </c>
      <c r="E99" s="135"/>
      <c r="F99" s="135"/>
      <c r="G99" s="135"/>
      <c r="H99" s="135"/>
      <c r="I99" s="135"/>
      <c r="J99" s="135"/>
      <c r="K99" s="37"/>
      <c r="L99" s="37"/>
      <c r="M99" s="37"/>
      <c r="N99" s="37"/>
      <c r="O99" s="37"/>
      <c r="P99" s="37"/>
      <c r="Q99" s="37"/>
      <c r="R99" s="37"/>
      <c r="S99" s="102"/>
      <c r="T99" s="37"/>
    </row>
    <row r="100" spans="1:20" ht="12.75">
      <c r="A100" s="150" t="s">
        <v>127</v>
      </c>
      <c r="B100" s="150"/>
      <c r="D100" s="140" t="s">
        <v>127</v>
      </c>
      <c r="E100" s="131"/>
      <c r="F100" s="131"/>
      <c r="G100" s="131"/>
      <c r="H100" s="131"/>
      <c r="I100" s="131"/>
      <c r="J100" s="132"/>
      <c r="K100" s="37"/>
      <c r="L100" s="37"/>
      <c r="M100" s="37"/>
      <c r="N100" s="37"/>
      <c r="O100" s="37"/>
      <c r="P100" s="37"/>
      <c r="Q100" s="37"/>
      <c r="R100" s="37"/>
      <c r="S100" s="102"/>
      <c r="T100" s="37"/>
    </row>
    <row r="101" spans="1:20" ht="24.75" customHeight="1">
      <c r="A101" s="137" t="s">
        <v>96</v>
      </c>
      <c r="B101" s="138"/>
      <c r="D101" s="137" t="s">
        <v>96</v>
      </c>
      <c r="E101" s="139"/>
      <c r="F101" s="139"/>
      <c r="G101" s="139"/>
      <c r="H101" s="139"/>
      <c r="I101" s="139"/>
      <c r="J101" s="138"/>
      <c r="K101" s="57"/>
      <c r="L101" s="57"/>
      <c r="M101" s="57"/>
      <c r="N101" s="57"/>
      <c r="O101" s="57"/>
      <c r="P101" s="57"/>
      <c r="Q101" s="57"/>
      <c r="R101" s="57"/>
      <c r="S101" s="109"/>
      <c r="T101" s="57"/>
    </row>
    <row r="102" spans="1:20" ht="12.75">
      <c r="A102" s="26"/>
      <c r="B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01"/>
      <c r="T102" s="26"/>
    </row>
    <row r="103" spans="1:20" ht="12.75">
      <c r="A103" s="135" t="s">
        <v>101</v>
      </c>
      <c r="B103" s="135"/>
      <c r="D103" s="151" t="s">
        <v>101</v>
      </c>
      <c r="E103" s="151"/>
      <c r="F103" s="151"/>
      <c r="G103" s="151"/>
      <c r="H103" s="151"/>
      <c r="I103" s="151"/>
      <c r="J103" s="151"/>
      <c r="K103" s="37"/>
      <c r="L103" s="136" t="s">
        <v>218</v>
      </c>
      <c r="M103" s="136"/>
      <c r="N103" s="37"/>
      <c r="O103" s="135" t="s">
        <v>218</v>
      </c>
      <c r="P103" s="135"/>
      <c r="Q103" s="37"/>
      <c r="R103" s="37"/>
      <c r="S103" s="102"/>
      <c r="T103" s="37"/>
    </row>
    <row r="104" spans="1:20" ht="25.5">
      <c r="A104" s="121" t="s">
        <v>265</v>
      </c>
      <c r="B104" s="39">
        <v>62</v>
      </c>
      <c r="D104" s="141" t="s">
        <v>272</v>
      </c>
      <c r="E104" s="142"/>
      <c r="F104" s="142"/>
      <c r="G104" s="142"/>
      <c r="H104" s="142"/>
      <c r="I104" s="142"/>
      <c r="J104" s="143"/>
      <c r="K104" s="59"/>
      <c r="L104" s="38" t="s">
        <v>227</v>
      </c>
      <c r="M104" s="39">
        <v>15</v>
      </c>
      <c r="N104" s="59"/>
      <c r="O104" s="38" t="s">
        <v>219</v>
      </c>
      <c r="P104" s="39">
        <v>30</v>
      </c>
      <c r="Q104" s="59"/>
      <c r="R104" s="38"/>
      <c r="S104" s="110"/>
      <c r="T104" s="59"/>
    </row>
    <row r="105" spans="1:20" ht="24.75" customHeight="1">
      <c r="A105" s="56" t="s">
        <v>266</v>
      </c>
      <c r="B105" s="39">
        <v>124</v>
      </c>
      <c r="D105" s="144"/>
      <c r="E105" s="145"/>
      <c r="F105" s="145"/>
      <c r="G105" s="145"/>
      <c r="H105" s="145"/>
      <c r="I105" s="145"/>
      <c r="J105" s="146"/>
      <c r="K105" s="17"/>
      <c r="L105" s="17"/>
      <c r="M105" s="17"/>
      <c r="N105" s="17"/>
      <c r="O105" s="38" t="s">
        <v>220</v>
      </c>
      <c r="P105" s="39">
        <v>15</v>
      </c>
      <c r="Q105" s="17"/>
      <c r="R105" s="38"/>
      <c r="S105" s="110"/>
      <c r="T105" s="17"/>
    </row>
    <row r="106" spans="1:20" ht="24.75" customHeight="1">
      <c r="A106" s="56" t="s">
        <v>267</v>
      </c>
      <c r="B106" s="39">
        <v>93</v>
      </c>
      <c r="D106" s="144"/>
      <c r="E106" s="145"/>
      <c r="F106" s="145"/>
      <c r="G106" s="145"/>
      <c r="H106" s="145"/>
      <c r="I106" s="145"/>
      <c r="J106" s="146"/>
      <c r="K106" s="59"/>
      <c r="L106" s="59"/>
      <c r="M106" s="59"/>
      <c r="N106" s="59"/>
      <c r="O106" s="59"/>
      <c r="P106" s="59"/>
      <c r="Q106" s="59"/>
      <c r="R106" s="38" t="s">
        <v>154</v>
      </c>
      <c r="S106" s="110" t="s">
        <v>169</v>
      </c>
      <c r="T106" s="59"/>
    </row>
    <row r="107" spans="1:20" ht="24.75" customHeight="1">
      <c r="A107" s="51" t="s">
        <v>264</v>
      </c>
      <c r="B107" s="39">
        <v>62</v>
      </c>
      <c r="D107" s="144"/>
      <c r="E107" s="145"/>
      <c r="F107" s="145"/>
      <c r="G107" s="145"/>
      <c r="H107" s="145"/>
      <c r="I107" s="145"/>
      <c r="J107" s="146"/>
      <c r="K107" s="17"/>
      <c r="L107" s="17"/>
      <c r="M107" s="17"/>
      <c r="N107" s="17"/>
      <c r="O107" s="17"/>
      <c r="P107" s="17"/>
      <c r="Q107" s="17"/>
      <c r="R107" s="38"/>
      <c r="S107" s="110"/>
      <c r="T107" s="17"/>
    </row>
    <row r="108" spans="1:20" ht="24.75" customHeight="1">
      <c r="A108" s="51" t="s">
        <v>268</v>
      </c>
      <c r="B108" s="39">
        <v>62</v>
      </c>
      <c r="D108" s="147"/>
      <c r="E108" s="148"/>
      <c r="F108" s="148"/>
      <c r="G108" s="148"/>
      <c r="H108" s="148"/>
      <c r="I108" s="148"/>
      <c r="J108" s="149"/>
      <c r="K108" s="17"/>
      <c r="L108" s="17"/>
      <c r="M108" s="17"/>
      <c r="N108" s="17"/>
      <c r="O108" s="17"/>
      <c r="P108" s="17"/>
      <c r="Q108" s="17"/>
      <c r="R108" s="38"/>
      <c r="S108" s="110"/>
      <c r="T108" s="17"/>
    </row>
    <row r="110" spans="1:20" ht="12.75">
      <c r="A110" s="134" t="s">
        <v>97</v>
      </c>
      <c r="B110" s="134"/>
      <c r="D110" s="134" t="s">
        <v>97</v>
      </c>
      <c r="E110" s="134"/>
      <c r="F110" s="134"/>
      <c r="G110" s="134"/>
      <c r="H110" s="134"/>
      <c r="I110" s="134"/>
      <c r="J110" s="134"/>
      <c r="K110" s="26"/>
      <c r="L110" s="26"/>
      <c r="M110" s="26"/>
      <c r="N110" s="26"/>
      <c r="O110" s="26"/>
      <c r="P110" s="26"/>
      <c r="Q110" s="26"/>
      <c r="R110" s="134" t="s">
        <v>256</v>
      </c>
      <c r="S110" s="134"/>
      <c r="T110" s="26"/>
    </row>
    <row r="111" spans="1:20" ht="12.75">
      <c r="A111" s="26"/>
      <c r="B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01"/>
      <c r="T111" s="26"/>
    </row>
    <row r="112" spans="1:20" ht="25.5">
      <c r="A112" s="135" t="s">
        <v>102</v>
      </c>
      <c r="B112" s="135"/>
      <c r="D112" s="135" t="s">
        <v>102</v>
      </c>
      <c r="E112" s="135"/>
      <c r="F112" s="135"/>
      <c r="G112" s="135"/>
      <c r="H112" s="135"/>
      <c r="I112" s="135"/>
      <c r="J112" s="135"/>
      <c r="K112" s="37"/>
      <c r="L112" s="37"/>
      <c r="M112" s="37"/>
      <c r="N112" s="37"/>
      <c r="O112" s="37"/>
      <c r="P112" s="37"/>
      <c r="Q112" s="37"/>
      <c r="R112" s="82" t="s">
        <v>155</v>
      </c>
      <c r="S112" s="111" t="s">
        <v>96</v>
      </c>
      <c r="T112" s="37"/>
    </row>
    <row r="113" spans="1:20" ht="24.75" customHeight="1">
      <c r="A113" s="137" t="s">
        <v>96</v>
      </c>
      <c r="B113" s="138"/>
      <c r="D113" s="137" t="s">
        <v>96</v>
      </c>
      <c r="E113" s="139"/>
      <c r="F113" s="139"/>
      <c r="G113" s="139"/>
      <c r="H113" s="139"/>
      <c r="I113" s="139"/>
      <c r="J113" s="138"/>
      <c r="K113" s="57"/>
      <c r="L113" s="57"/>
      <c r="M113" s="57"/>
      <c r="N113" s="57"/>
      <c r="O113" s="57"/>
      <c r="P113" s="57"/>
      <c r="Q113" s="57"/>
      <c r="R113" s="78"/>
      <c r="S113" s="109"/>
      <c r="T113" s="57"/>
    </row>
    <row r="114" spans="18:19" ht="12.75">
      <c r="R114" s="82" t="s">
        <v>156</v>
      </c>
      <c r="S114" s="111">
        <v>300</v>
      </c>
    </row>
    <row r="115" spans="1:20" ht="12.75">
      <c r="A115" s="135" t="s">
        <v>103</v>
      </c>
      <c r="B115" s="135"/>
      <c r="D115" s="135" t="s">
        <v>103</v>
      </c>
      <c r="E115" s="135"/>
      <c r="F115" s="135"/>
      <c r="G115" s="135"/>
      <c r="H115" s="135"/>
      <c r="I115" s="135"/>
      <c r="J115" s="135"/>
      <c r="K115" s="37"/>
      <c r="L115" s="37"/>
      <c r="M115" s="37"/>
      <c r="N115" s="37"/>
      <c r="O115" s="37"/>
      <c r="P115" s="37"/>
      <c r="Q115" s="37"/>
      <c r="R115" s="63"/>
      <c r="S115" s="112"/>
      <c r="T115" s="37"/>
    </row>
    <row r="116" spans="1:20" ht="24.75" customHeight="1">
      <c r="A116" s="137">
        <v>52</v>
      </c>
      <c r="B116" s="138"/>
      <c r="D116" s="137">
        <v>120</v>
      </c>
      <c r="E116" s="139"/>
      <c r="F116" s="139"/>
      <c r="G116" s="139"/>
      <c r="H116" s="139"/>
      <c r="I116" s="139"/>
      <c r="J116" s="138"/>
      <c r="K116" s="57"/>
      <c r="L116" s="57"/>
      <c r="M116" s="57"/>
      <c r="N116" s="57"/>
      <c r="O116" s="57"/>
      <c r="P116" s="57"/>
      <c r="Q116" s="57"/>
      <c r="R116" s="82" t="s">
        <v>157</v>
      </c>
      <c r="S116" s="111">
        <v>600</v>
      </c>
      <c r="T116" s="57"/>
    </row>
    <row r="117" spans="18:19" ht="12.75">
      <c r="R117" s="63"/>
      <c r="S117" s="112"/>
    </row>
    <row r="118" spans="1:20" ht="12.75">
      <c r="A118" s="135" t="s">
        <v>260</v>
      </c>
      <c r="B118" s="135"/>
      <c r="D118" s="135" t="s">
        <v>260</v>
      </c>
      <c r="E118" s="135"/>
      <c r="F118" s="135"/>
      <c r="G118" s="135"/>
      <c r="H118" s="135"/>
      <c r="I118" s="135"/>
      <c r="J118" s="135"/>
      <c r="K118" s="37"/>
      <c r="L118" s="37"/>
      <c r="M118" s="37"/>
      <c r="N118" s="37"/>
      <c r="O118" s="37"/>
      <c r="P118" s="37"/>
      <c r="Q118" s="37"/>
      <c r="R118" s="55" t="s">
        <v>158</v>
      </c>
      <c r="S118" s="113">
        <v>900</v>
      </c>
      <c r="T118" s="37"/>
    </row>
    <row r="119" spans="1:20" ht="12.75">
      <c r="A119" s="131" t="s">
        <v>261</v>
      </c>
      <c r="B119" s="131"/>
      <c r="D119" s="131" t="s">
        <v>261</v>
      </c>
      <c r="E119" s="131"/>
      <c r="F119" s="131"/>
      <c r="G119" s="131"/>
      <c r="H119" s="131"/>
      <c r="I119" s="131"/>
      <c r="J119" s="131"/>
      <c r="K119" s="37"/>
      <c r="L119" s="37"/>
      <c r="M119" s="37"/>
      <c r="N119" s="37"/>
      <c r="O119" s="37"/>
      <c r="P119" s="37"/>
      <c r="Q119" s="37"/>
      <c r="R119" s="119"/>
      <c r="S119" s="120"/>
      <c r="T119" s="37"/>
    </row>
    <row r="120" spans="1:20" ht="24.75" customHeight="1">
      <c r="A120" s="137">
        <v>258</v>
      </c>
      <c r="B120" s="138"/>
      <c r="D120" s="137">
        <f>120*3</f>
        <v>360</v>
      </c>
      <c r="E120" s="139"/>
      <c r="F120" s="139"/>
      <c r="G120" s="139"/>
      <c r="H120" s="139"/>
      <c r="I120" s="139"/>
      <c r="J120" s="138"/>
      <c r="K120" s="57"/>
      <c r="L120" s="57"/>
      <c r="M120" s="57"/>
      <c r="N120" s="57"/>
      <c r="O120" s="57"/>
      <c r="P120" s="57"/>
      <c r="Q120" s="57"/>
      <c r="R120" s="78"/>
      <c r="S120" s="109"/>
      <c r="T120" s="57"/>
    </row>
    <row r="121" spans="18:19" ht="12.75">
      <c r="R121" s="55" t="s">
        <v>159</v>
      </c>
      <c r="S121" s="113">
        <v>900</v>
      </c>
    </row>
    <row r="122" spans="4:10" ht="12.75">
      <c r="D122" s="134" t="s">
        <v>271</v>
      </c>
      <c r="E122" s="134"/>
      <c r="F122" s="134"/>
      <c r="G122" s="134"/>
      <c r="H122" s="134"/>
      <c r="I122" s="134"/>
      <c r="J122" s="134"/>
    </row>
    <row r="123" spans="4:10" ht="68.25" customHeight="1">
      <c r="D123" s="185" t="s">
        <v>115</v>
      </c>
      <c r="E123" s="186"/>
      <c r="F123" s="186"/>
      <c r="G123" s="186"/>
      <c r="H123" s="186"/>
      <c r="I123" s="186"/>
      <c r="J123" s="187"/>
    </row>
    <row r="124" spans="4:10" ht="24.75" customHeight="1">
      <c r="D124" s="55" t="s">
        <v>270</v>
      </c>
      <c r="E124" s="40"/>
      <c r="F124" s="40"/>
      <c r="G124" s="40"/>
      <c r="H124" s="40"/>
      <c r="I124" s="40"/>
      <c r="J124" s="39">
        <f>+'Hrly Rate - Prevention'!$F$17</f>
        <v>120</v>
      </c>
    </row>
    <row r="125" spans="4:10" ht="39" customHeight="1">
      <c r="D125" s="122" t="s">
        <v>269</v>
      </c>
      <c r="E125" s="51"/>
      <c r="F125" s="51"/>
      <c r="G125" s="51"/>
      <c r="H125" s="51"/>
      <c r="I125" s="51"/>
      <c r="J125" s="39">
        <f>+'Hrly Rate - Prevention'!$F$17</f>
        <v>120</v>
      </c>
    </row>
    <row r="126" spans="4:10" ht="27" customHeight="1">
      <c r="D126" s="51" t="s">
        <v>264</v>
      </c>
      <c r="E126" s="40"/>
      <c r="F126" s="40"/>
      <c r="G126" s="40"/>
      <c r="H126" s="40"/>
      <c r="I126" s="40"/>
      <c r="J126" s="39">
        <f>+'Hrly Rate - Prevention'!$F$17</f>
        <v>120</v>
      </c>
    </row>
    <row r="127" spans="4:10" ht="27" customHeight="1">
      <c r="D127" s="122" t="s">
        <v>268</v>
      </c>
      <c r="E127" s="40"/>
      <c r="F127" s="40"/>
      <c r="G127" s="40"/>
      <c r="H127" s="40"/>
      <c r="I127" s="40"/>
      <c r="J127" s="39">
        <f>+'Hrly Rate - Prevention'!$F$17</f>
        <v>120</v>
      </c>
    </row>
    <row r="128" spans="4:10" ht="27" customHeight="1">
      <c r="D128" s="51" t="s">
        <v>262</v>
      </c>
      <c r="E128" s="40"/>
      <c r="F128" s="40"/>
      <c r="G128" s="40"/>
      <c r="H128" s="40"/>
      <c r="I128" s="40"/>
      <c r="J128" s="39">
        <f>+'Hrly Rate - Prevention'!$F$17</f>
        <v>120</v>
      </c>
    </row>
    <row r="129" spans="4:10" ht="53.25" customHeight="1">
      <c r="D129" s="124" t="s">
        <v>263</v>
      </c>
      <c r="E129" s="123"/>
      <c r="F129" s="123"/>
      <c r="G129" s="123"/>
      <c r="H129" s="123"/>
      <c r="I129" s="123"/>
      <c r="J129" s="39">
        <f>+'Hrly Rate - Prevention'!$F$17</f>
        <v>120</v>
      </c>
    </row>
    <row r="130" spans="4:10" ht="24.75" customHeight="1">
      <c r="D130" s="38" t="s">
        <v>273</v>
      </c>
      <c r="E130" s="188" t="s">
        <v>94</v>
      </c>
      <c r="F130" s="189">
        <v>37.5</v>
      </c>
      <c r="G130" s="189">
        <v>0.5</v>
      </c>
      <c r="H130" s="189">
        <v>0.25</v>
      </c>
      <c r="I130" s="189">
        <f>SUM(E130:H130)</f>
        <v>38.25</v>
      </c>
      <c r="J130" s="39">
        <f>+'Hrly Rate - Prevention'!$F$17</f>
        <v>120</v>
      </c>
    </row>
    <row r="131" spans="4:10" ht="24.75" customHeight="1">
      <c r="D131" s="182" t="s">
        <v>274</v>
      </c>
      <c r="E131" s="183"/>
      <c r="F131" s="183"/>
      <c r="G131" s="183"/>
      <c r="H131" s="183"/>
      <c r="I131" s="183"/>
      <c r="J131" s="184"/>
    </row>
    <row r="132" spans="4:10" ht="24.75" customHeight="1">
      <c r="D132" s="125" t="s">
        <v>275</v>
      </c>
      <c r="E132" s="17"/>
      <c r="F132" s="17"/>
      <c r="G132" s="17"/>
      <c r="H132" s="17"/>
      <c r="I132" s="17"/>
      <c r="J132" s="126">
        <f>+'Hrly Rate - Prevention'!$F$17</f>
        <v>120</v>
      </c>
    </row>
    <row r="133" spans="4:10" ht="24.75" customHeight="1">
      <c r="D133" s="125" t="s">
        <v>276</v>
      </c>
      <c r="E133" s="17"/>
      <c r="F133" s="17"/>
      <c r="G133" s="17"/>
      <c r="H133" s="17"/>
      <c r="I133" s="17"/>
      <c r="J133" s="126">
        <v>250</v>
      </c>
    </row>
    <row r="134" spans="4:10" ht="24.75" customHeight="1">
      <c r="D134" s="127" t="s">
        <v>280</v>
      </c>
      <c r="E134" s="128"/>
      <c r="F134" s="128"/>
      <c r="G134" s="128"/>
      <c r="H134" s="128"/>
      <c r="I134" s="128"/>
      <c r="J134" s="130">
        <f>+'Hrly Rate - Operations'!F17</f>
        <v>94</v>
      </c>
    </row>
  </sheetData>
  <sheetProtection/>
  <mergeCells count="90">
    <mergeCell ref="D131:J131"/>
    <mergeCell ref="D122:J122"/>
    <mergeCell ref="D123:J123"/>
    <mergeCell ref="E130:I130"/>
    <mergeCell ref="A65:B65"/>
    <mergeCell ref="D65:J65"/>
    <mergeCell ref="A67:B67"/>
    <mergeCell ref="D67:J67"/>
    <mergeCell ref="A25:B25"/>
    <mergeCell ref="D25:J25"/>
    <mergeCell ref="A26:B26"/>
    <mergeCell ref="A42:B58"/>
    <mergeCell ref="D1:I1"/>
    <mergeCell ref="D2:I2"/>
    <mergeCell ref="D3:I3"/>
    <mergeCell ref="A9:B9"/>
    <mergeCell ref="D9:J9"/>
    <mergeCell ref="L3:S3"/>
    <mergeCell ref="A6:B6"/>
    <mergeCell ref="D6:J6"/>
    <mergeCell ref="A8:B8"/>
    <mergeCell ref="D8:J8"/>
    <mergeCell ref="L8:M8"/>
    <mergeCell ref="O8:P8"/>
    <mergeCell ref="R8:S8"/>
    <mergeCell ref="O9:P9"/>
    <mergeCell ref="A15:B15"/>
    <mergeCell ref="D15:J15"/>
    <mergeCell ref="L15:M15"/>
    <mergeCell ref="R15:S15"/>
    <mergeCell ref="A16:B22"/>
    <mergeCell ref="E21:I21"/>
    <mergeCell ref="R21:S21"/>
    <mergeCell ref="O26:P26"/>
    <mergeCell ref="R26:S26"/>
    <mergeCell ref="A30:B30"/>
    <mergeCell ref="D30:J30"/>
    <mergeCell ref="L30:M30"/>
    <mergeCell ref="R31:S31"/>
    <mergeCell ref="E36:I36"/>
    <mergeCell ref="A41:B41"/>
    <mergeCell ref="D41:J41"/>
    <mergeCell ref="O41:P41"/>
    <mergeCell ref="R41:S41"/>
    <mergeCell ref="L67:M67"/>
    <mergeCell ref="R67:S67"/>
    <mergeCell ref="A68:B68"/>
    <mergeCell ref="L68:M68"/>
    <mergeCell ref="O68:P68"/>
    <mergeCell ref="R68:S68"/>
    <mergeCell ref="E80:I80"/>
    <mergeCell ref="A93:B93"/>
    <mergeCell ref="E93:I93"/>
    <mergeCell ref="A95:B95"/>
    <mergeCell ref="D95:J95"/>
    <mergeCell ref="A80:B80"/>
    <mergeCell ref="A96:B96"/>
    <mergeCell ref="A97:B97"/>
    <mergeCell ref="D97:J97"/>
    <mergeCell ref="A99:B99"/>
    <mergeCell ref="D99:J99"/>
    <mergeCell ref="A100:B100"/>
    <mergeCell ref="A101:B101"/>
    <mergeCell ref="D101:J101"/>
    <mergeCell ref="A103:B103"/>
    <mergeCell ref="D103:J103"/>
    <mergeCell ref="L103:M103"/>
    <mergeCell ref="O103:P103"/>
    <mergeCell ref="A110:B110"/>
    <mergeCell ref="D110:J110"/>
    <mergeCell ref="D104:J108"/>
    <mergeCell ref="R110:S110"/>
    <mergeCell ref="A112:B112"/>
    <mergeCell ref="D112:J112"/>
    <mergeCell ref="A118:B118"/>
    <mergeCell ref="D118:J118"/>
    <mergeCell ref="A113:B113"/>
    <mergeCell ref="D113:J113"/>
    <mergeCell ref="A115:B115"/>
    <mergeCell ref="D115:J115"/>
    <mergeCell ref="A120:B120"/>
    <mergeCell ref="D120:J120"/>
    <mergeCell ref="D26:J26"/>
    <mergeCell ref="D68:J68"/>
    <mergeCell ref="D96:J96"/>
    <mergeCell ref="D100:J100"/>
    <mergeCell ref="A119:B119"/>
    <mergeCell ref="D119:J119"/>
    <mergeCell ref="A116:B116"/>
    <mergeCell ref="D116:J116"/>
  </mergeCells>
  <printOptions horizontalCentered="1"/>
  <pageMargins left="0" right="0" top="0.5" bottom="0" header="0.5" footer="0.5"/>
  <pageSetup horizontalDpi="600" verticalDpi="600" orientation="portrait" scale="65" r:id="rId1"/>
  <headerFooter alignWithMargins="0">
    <oddFooter>&amp;C&amp;P</oddFooter>
  </headerFooter>
  <rowBreaks count="2" manualBreakCount="2">
    <brk id="64" max="255" man="1"/>
    <brk id="1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95" zoomScaleNormal="95" zoomScalePageLayoutView="0" workbookViewId="0" topLeftCell="A1">
      <selection activeCell="F17" sqref="F17"/>
    </sheetView>
  </sheetViews>
  <sheetFormatPr defaultColWidth="9.140625" defaultRowHeight="12.75"/>
  <cols>
    <col min="1" max="1" width="24.57421875" style="0" bestFit="1" customWidth="1"/>
    <col min="2" max="2" width="11.140625" style="0" bestFit="1" customWidth="1"/>
    <col min="3" max="3" width="2.7109375" style="0" customWidth="1"/>
    <col min="4" max="4" width="13.57421875" style="0" customWidth="1"/>
    <col min="5" max="5" width="11.8515625" style="0" bestFit="1" customWidth="1"/>
    <col min="6" max="6" width="11.421875" style="0" bestFit="1" customWidth="1"/>
    <col min="7" max="7" width="8.28125" style="0" bestFit="1" customWidth="1"/>
  </cols>
  <sheetData>
    <row r="1" spans="1:7" ht="12.75">
      <c r="A1" s="190" t="s">
        <v>0</v>
      </c>
      <c r="B1" s="190"/>
      <c r="D1" s="190" t="s">
        <v>0</v>
      </c>
      <c r="E1" s="190"/>
      <c r="F1" s="190"/>
      <c r="G1" s="190"/>
    </row>
    <row r="2" spans="1:7" ht="12.75">
      <c r="A2" s="191" t="s">
        <v>1</v>
      </c>
      <c r="B2" s="191"/>
      <c r="D2" s="191" t="s">
        <v>2</v>
      </c>
      <c r="E2" s="191"/>
      <c r="F2" s="191"/>
      <c r="G2" s="191"/>
    </row>
    <row r="3" spans="1:7" ht="12.75">
      <c r="A3" s="2"/>
      <c r="B3" s="2"/>
      <c r="D3" s="2"/>
      <c r="E3" s="2"/>
      <c r="F3" s="2"/>
      <c r="G3" s="2"/>
    </row>
    <row r="4" spans="2:7" ht="12.75">
      <c r="B4" s="1" t="s">
        <v>3</v>
      </c>
      <c r="D4" s="1"/>
      <c r="E4" s="1" t="s">
        <v>4</v>
      </c>
      <c r="F4" s="1" t="s">
        <v>4</v>
      </c>
      <c r="G4" s="1" t="s">
        <v>5</v>
      </c>
    </row>
    <row r="5" spans="2:7" ht="12.75">
      <c r="B5" s="1" t="s">
        <v>6</v>
      </c>
      <c r="D5" s="1" t="s">
        <v>82</v>
      </c>
      <c r="E5" s="1" t="s">
        <v>7</v>
      </c>
      <c r="F5" s="1" t="s">
        <v>8</v>
      </c>
      <c r="G5" s="3" t="s">
        <v>9</v>
      </c>
    </row>
    <row r="6" spans="1:7" ht="12.75">
      <c r="A6" t="s">
        <v>10</v>
      </c>
      <c r="B6">
        <f>80*26</f>
        <v>2080</v>
      </c>
      <c r="E6" s="4">
        <v>13368369</v>
      </c>
      <c r="F6" s="4">
        <v>355877</v>
      </c>
      <c r="G6" s="5">
        <f aca="true" t="shared" si="0" ref="G6:G11">+ROUND(F6/E6,2)</f>
        <v>0.03</v>
      </c>
    </row>
    <row r="7" spans="1:7" ht="12.75">
      <c r="A7" t="s">
        <v>11</v>
      </c>
      <c r="D7" s="6" t="s">
        <v>12</v>
      </c>
      <c r="E7" s="4">
        <v>1644364</v>
      </c>
      <c r="F7" s="4">
        <f>+ROUND(E7*$G$6,0)</f>
        <v>49331</v>
      </c>
      <c r="G7" s="5">
        <f t="shared" si="0"/>
        <v>0.03</v>
      </c>
    </row>
    <row r="8" spans="1:7" ht="12.75">
      <c r="A8" t="s">
        <v>13</v>
      </c>
      <c r="B8">
        <f>10*12</f>
        <v>120</v>
      </c>
      <c r="D8" s="6" t="s">
        <v>14</v>
      </c>
      <c r="E8" s="4">
        <v>1966148</v>
      </c>
      <c r="F8" s="4">
        <f>+ROUND(E8*$G$6,0)</f>
        <v>58984</v>
      </c>
      <c r="G8" s="5">
        <f t="shared" si="0"/>
        <v>0.03</v>
      </c>
    </row>
    <row r="9" spans="1:7" ht="12.75">
      <c r="A9" t="s">
        <v>15</v>
      </c>
      <c r="B9">
        <v>220</v>
      </c>
      <c r="D9" s="6" t="s">
        <v>16</v>
      </c>
      <c r="E9" s="4">
        <v>107222</v>
      </c>
      <c r="F9" s="4">
        <f>+ROUND(E9*$G$6,0)</f>
        <v>3217</v>
      </c>
      <c r="G9" s="5">
        <f t="shared" si="0"/>
        <v>0.03</v>
      </c>
    </row>
    <row r="10" spans="1:7" ht="12.75">
      <c r="A10" t="s">
        <v>17</v>
      </c>
      <c r="B10">
        <v>108</v>
      </c>
      <c r="D10" s="6" t="s">
        <v>18</v>
      </c>
      <c r="E10" s="4">
        <v>217181</v>
      </c>
      <c r="F10" s="4">
        <f>+ROUND(E10*$G$6,0)</f>
        <v>6515</v>
      </c>
      <c r="G10" s="5">
        <f t="shared" si="0"/>
        <v>0.03</v>
      </c>
    </row>
    <row r="11" spans="1:7" ht="12.75">
      <c r="A11" t="s">
        <v>19</v>
      </c>
      <c r="B11">
        <v>80</v>
      </c>
      <c r="D11" s="6" t="s">
        <v>20</v>
      </c>
      <c r="E11" s="4">
        <v>684151</v>
      </c>
      <c r="F11" s="4">
        <f>+ROUND(E11*$G$6,0)</f>
        <v>20525</v>
      </c>
      <c r="G11" s="5">
        <f t="shared" si="0"/>
        <v>0.03</v>
      </c>
    </row>
    <row r="12" spans="1:6" ht="12.75">
      <c r="A12" t="s">
        <v>21</v>
      </c>
      <c r="B12">
        <v>240</v>
      </c>
      <c r="D12" s="7"/>
      <c r="E12" s="4"/>
      <c r="F12" s="8">
        <f>SUM(F6:F11)</f>
        <v>494449</v>
      </c>
    </row>
    <row r="13" spans="1:6" ht="12.75">
      <c r="A13" t="s">
        <v>22</v>
      </c>
      <c r="B13" s="9">
        <v>20</v>
      </c>
      <c r="E13" s="4"/>
      <c r="F13" s="10"/>
    </row>
    <row r="14" spans="1:7" ht="12.75">
      <c r="A14" t="s">
        <v>1</v>
      </c>
      <c r="B14">
        <f>+B6-B8-B9-B10-B11-B12-B13</f>
        <v>1292</v>
      </c>
      <c r="D14" s="6" t="s">
        <v>23</v>
      </c>
      <c r="E14" s="4"/>
      <c r="F14" s="10">
        <v>4</v>
      </c>
      <c r="G14" s="11"/>
    </row>
    <row r="15" spans="1:6" ht="12.75">
      <c r="A15" t="s">
        <v>24</v>
      </c>
      <c r="B15" s="12">
        <f>+'Time Tracking'!$J$13</f>
        <v>0.7949999999999999</v>
      </c>
      <c r="D15" s="6" t="s">
        <v>25</v>
      </c>
      <c r="E15" s="4"/>
      <c r="F15" s="4">
        <f>+F12/F14</f>
        <v>123612.25</v>
      </c>
    </row>
    <row r="16" spans="1:6" ht="12.75">
      <c r="A16" t="s">
        <v>26</v>
      </c>
      <c r="B16" s="13">
        <f>+B14*B15</f>
        <v>1027.1399999999999</v>
      </c>
      <c r="D16" s="6" t="s">
        <v>26</v>
      </c>
      <c r="F16" s="14">
        <f>+B16</f>
        <v>1027.1399999999999</v>
      </c>
    </row>
    <row r="17" spans="2:6" ht="12.75">
      <c r="B17" s="13"/>
      <c r="D17" s="3" t="s">
        <v>27</v>
      </c>
      <c r="E17" s="15"/>
      <c r="F17" s="16">
        <f>+ROUND(F15/F16,0)</f>
        <v>120</v>
      </c>
    </row>
    <row r="18" spans="1:2" ht="12.75">
      <c r="A18" s="17"/>
      <c r="B18" s="18"/>
    </row>
    <row r="19" spans="1:2" ht="12.75">
      <c r="A19" s="17"/>
      <c r="B19" s="19"/>
    </row>
    <row r="20" spans="1:2" ht="12.75">
      <c r="A20" s="17"/>
      <c r="B20" s="18"/>
    </row>
    <row r="21" spans="1:2" ht="12.75">
      <c r="A21" s="20"/>
      <c r="B21" s="21"/>
    </row>
    <row r="22" spans="1:2" ht="12.75">
      <c r="A22" s="17"/>
      <c r="B22" s="17"/>
    </row>
    <row r="23" spans="1:4" ht="12.75">
      <c r="A23" s="20"/>
      <c r="B23" s="22"/>
      <c r="D23" s="23"/>
    </row>
    <row r="24" spans="1:2" ht="12.75">
      <c r="A24" s="17"/>
      <c r="B24" s="17"/>
    </row>
  </sheetData>
  <sheetProtection/>
  <mergeCells count="4">
    <mergeCell ref="A1:B1"/>
    <mergeCell ref="A2:B2"/>
    <mergeCell ref="D1:G1"/>
    <mergeCell ref="D2:G2"/>
  </mergeCells>
  <printOptions horizontalCentered="1"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95" zoomScaleNormal="95" workbookViewId="0" topLeftCell="A1">
      <selection activeCell="F17" sqref="F17"/>
    </sheetView>
  </sheetViews>
  <sheetFormatPr defaultColWidth="9.140625" defaultRowHeight="12.75"/>
  <cols>
    <col min="1" max="1" width="24.57421875" style="0" bestFit="1" customWidth="1"/>
    <col min="2" max="2" width="11.140625" style="0" bestFit="1" customWidth="1"/>
    <col min="3" max="3" width="2.7109375" style="0" customWidth="1"/>
    <col min="4" max="4" width="13.57421875" style="0" customWidth="1"/>
    <col min="5" max="5" width="11.8515625" style="0" bestFit="1" customWidth="1"/>
    <col min="6" max="6" width="12.8515625" style="0" bestFit="1" customWidth="1"/>
    <col min="7" max="7" width="8.28125" style="0" bestFit="1" customWidth="1"/>
  </cols>
  <sheetData>
    <row r="1" spans="1:7" ht="12.75">
      <c r="A1" s="190" t="s">
        <v>277</v>
      </c>
      <c r="B1" s="190"/>
      <c r="D1" s="190" t="s">
        <v>277</v>
      </c>
      <c r="E1" s="190"/>
      <c r="F1" s="190"/>
      <c r="G1" s="190"/>
    </row>
    <row r="2" spans="1:7" ht="12.75">
      <c r="A2" s="191" t="s">
        <v>1</v>
      </c>
      <c r="B2" s="191"/>
      <c r="D2" s="191" t="s">
        <v>2</v>
      </c>
      <c r="E2" s="191"/>
      <c r="F2" s="191"/>
      <c r="G2" s="191"/>
    </row>
    <row r="3" spans="1:7" ht="12.75">
      <c r="A3" s="2"/>
      <c r="B3" s="2"/>
      <c r="D3" s="2"/>
      <c r="E3" s="2"/>
      <c r="F3" s="2"/>
      <c r="G3" s="2"/>
    </row>
    <row r="4" spans="2:7" ht="12.75">
      <c r="B4" s="1" t="s">
        <v>4</v>
      </c>
      <c r="D4" s="1"/>
      <c r="E4" s="1" t="s">
        <v>4</v>
      </c>
      <c r="F4" s="1" t="s">
        <v>4</v>
      </c>
      <c r="G4" s="1" t="s">
        <v>5</v>
      </c>
    </row>
    <row r="5" spans="2:7" ht="12.75">
      <c r="B5" s="1" t="s">
        <v>278</v>
      </c>
      <c r="D5" s="1" t="s">
        <v>82</v>
      </c>
      <c r="E5" s="1" t="s">
        <v>7</v>
      </c>
      <c r="F5" s="1" t="s">
        <v>278</v>
      </c>
      <c r="G5" s="3" t="s">
        <v>9</v>
      </c>
    </row>
    <row r="6" spans="1:7" ht="12.75">
      <c r="A6" t="s">
        <v>10</v>
      </c>
      <c r="B6">
        <v>2620</v>
      </c>
      <c r="E6" s="4">
        <v>13368369</v>
      </c>
      <c r="F6" s="4">
        <v>9077577</v>
      </c>
      <c r="G6" s="5">
        <f aca="true" t="shared" si="0" ref="G6:G11">+ROUND(F6/E6,2)</f>
        <v>0.68</v>
      </c>
    </row>
    <row r="7" spans="1:7" ht="12.75">
      <c r="A7" t="s">
        <v>11</v>
      </c>
      <c r="D7" s="6" t="s">
        <v>12</v>
      </c>
      <c r="E7" s="4">
        <v>1644364</v>
      </c>
      <c r="F7" s="4">
        <f>+ROUND(E7*$G$6,0)</f>
        <v>1118168</v>
      </c>
      <c r="G7" s="5">
        <f t="shared" si="0"/>
        <v>0.68</v>
      </c>
    </row>
    <row r="8" spans="1:7" ht="12.75">
      <c r="A8" t="s">
        <v>13</v>
      </c>
      <c r="B8">
        <f>12*24</f>
        <v>288</v>
      </c>
      <c r="D8" s="6" t="s">
        <v>14</v>
      </c>
      <c r="E8" s="4">
        <v>1966148</v>
      </c>
      <c r="F8" s="4">
        <f>+ROUND(E8*$G$6,0)</f>
        <v>1336981</v>
      </c>
      <c r="G8" s="5">
        <f t="shared" si="0"/>
        <v>0.68</v>
      </c>
    </row>
    <row r="9" spans="1:7" ht="12.75">
      <c r="A9" t="s">
        <v>15</v>
      </c>
      <c r="B9">
        <f>10*24</f>
        <v>240</v>
      </c>
      <c r="D9" s="6" t="s">
        <v>16</v>
      </c>
      <c r="E9" s="4">
        <v>107222</v>
      </c>
      <c r="F9" s="4">
        <f>+ROUND(E9*$G$6,0)</f>
        <v>72911</v>
      </c>
      <c r="G9" s="5">
        <f t="shared" si="0"/>
        <v>0.68</v>
      </c>
    </row>
    <row r="10" spans="1:7" ht="12.75">
      <c r="A10" t="s">
        <v>17</v>
      </c>
      <c r="B10">
        <f>7.5*24</f>
        <v>180</v>
      </c>
      <c r="D10" s="6" t="s">
        <v>18</v>
      </c>
      <c r="E10" s="4">
        <v>217181</v>
      </c>
      <c r="F10" s="4">
        <f>+ROUND(E10*$G$6,0)</f>
        <v>147683</v>
      </c>
      <c r="G10" s="5">
        <f t="shared" si="0"/>
        <v>0.68</v>
      </c>
    </row>
    <row r="11" spans="1:7" ht="12.75">
      <c r="A11" t="s">
        <v>19</v>
      </c>
      <c r="B11">
        <v>80</v>
      </c>
      <c r="D11" s="6" t="s">
        <v>20</v>
      </c>
      <c r="E11" s="4">
        <v>684151</v>
      </c>
      <c r="F11" s="4">
        <f>+ROUND(E11*$G$6,0)</f>
        <v>465223</v>
      </c>
      <c r="G11" s="5">
        <f t="shared" si="0"/>
        <v>0.68</v>
      </c>
    </row>
    <row r="12" spans="1:6" ht="12.75">
      <c r="A12" t="s">
        <v>21</v>
      </c>
      <c r="B12">
        <v>240</v>
      </c>
      <c r="D12" s="7"/>
      <c r="E12" s="4"/>
      <c r="F12" s="8">
        <f>SUM(F6:F11)</f>
        <v>12218543</v>
      </c>
    </row>
    <row r="13" spans="1:6" ht="12.75">
      <c r="A13" t="s">
        <v>22</v>
      </c>
      <c r="B13" s="9">
        <v>24</v>
      </c>
      <c r="E13" s="4"/>
      <c r="F13" s="10"/>
    </row>
    <row r="14" spans="1:7" ht="12.75">
      <c r="A14" t="s">
        <v>1</v>
      </c>
      <c r="B14">
        <f>+B6-B8-B9-B10-B11-B12-B13</f>
        <v>1568</v>
      </c>
      <c r="D14" s="6" t="s">
        <v>23</v>
      </c>
      <c r="E14" s="4"/>
      <c r="F14" s="10">
        <v>83</v>
      </c>
      <c r="G14" s="11"/>
    </row>
    <row r="15" spans="1:6" ht="12.75">
      <c r="A15" t="s">
        <v>24</v>
      </c>
      <c r="B15" s="129">
        <v>1</v>
      </c>
      <c r="D15" s="6" t="s">
        <v>25</v>
      </c>
      <c r="E15" s="4"/>
      <c r="F15" s="4">
        <f>+F12/F14</f>
        <v>147211.36144578314</v>
      </c>
    </row>
    <row r="16" spans="1:6" ht="12.75">
      <c r="A16" t="s">
        <v>26</v>
      </c>
      <c r="B16" s="13">
        <f>+B14*B15</f>
        <v>1568</v>
      </c>
      <c r="D16" s="6" t="s">
        <v>26</v>
      </c>
      <c r="F16" s="14">
        <f>+B16</f>
        <v>1568</v>
      </c>
    </row>
    <row r="17" spans="2:6" ht="12.75">
      <c r="B17" s="13"/>
      <c r="D17" s="3" t="s">
        <v>27</v>
      </c>
      <c r="E17" s="15"/>
      <c r="F17" s="16">
        <f>+ROUND(F15/F16,0)</f>
        <v>94</v>
      </c>
    </row>
    <row r="18" spans="1:2" ht="12.75">
      <c r="A18" s="17"/>
      <c r="B18" s="18"/>
    </row>
    <row r="19" spans="1:2" ht="12.75">
      <c r="A19" s="17"/>
      <c r="B19" s="19"/>
    </row>
    <row r="20" spans="1:2" ht="12.75">
      <c r="A20" s="17"/>
      <c r="B20" s="18"/>
    </row>
    <row r="21" spans="1:2" ht="12.75">
      <c r="A21" s="20"/>
      <c r="B21" s="21"/>
    </row>
    <row r="22" spans="1:2" ht="12.75">
      <c r="A22" s="17"/>
      <c r="B22" s="17"/>
    </row>
    <row r="23" spans="1:4" ht="12.75">
      <c r="A23" s="20"/>
      <c r="B23" s="22"/>
      <c r="D23" s="23"/>
    </row>
    <row r="24" spans="1:2" ht="12.75">
      <c r="A24" s="17"/>
      <c r="B24" s="17"/>
    </row>
  </sheetData>
  <sheetProtection/>
  <mergeCells count="4">
    <mergeCell ref="A1:B1"/>
    <mergeCell ref="A2:B2"/>
    <mergeCell ref="D1:G1"/>
    <mergeCell ref="D2:G2"/>
  </mergeCells>
  <printOptions horizontalCentered="1"/>
  <pageMargins left="0.75" right="0.75" top="1" bottom="1" header="0.5" footer="0.5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8.140625" style="0" bestFit="1" customWidth="1"/>
    <col min="2" max="2" width="6.57421875" style="0" bestFit="1" customWidth="1"/>
    <col min="3" max="3" width="6.8515625" style="0" bestFit="1" customWidth="1"/>
    <col min="4" max="4" width="6.7109375" style="0" bestFit="1" customWidth="1"/>
    <col min="5" max="5" width="6.57421875" style="0" bestFit="1" customWidth="1"/>
    <col min="6" max="6" width="7.140625" style="0" bestFit="1" customWidth="1"/>
    <col min="7" max="8" width="6.57421875" style="0" bestFit="1" customWidth="1"/>
    <col min="9" max="9" width="6.8515625" style="0" bestFit="1" customWidth="1"/>
  </cols>
  <sheetData>
    <row r="1" spans="1:9" ht="12.75">
      <c r="A1" s="190" t="s">
        <v>279</v>
      </c>
      <c r="B1" s="190"/>
      <c r="C1" s="190"/>
      <c r="D1" s="190"/>
      <c r="E1" s="190"/>
      <c r="F1" s="190"/>
      <c r="G1" s="190"/>
      <c r="H1" s="190"/>
      <c r="I1" s="190"/>
    </row>
    <row r="2" spans="2:9" ht="12.75">
      <c r="B2" s="29">
        <v>39089</v>
      </c>
      <c r="C2" s="29">
        <v>39120</v>
      </c>
      <c r="D2" s="29">
        <v>39148</v>
      </c>
      <c r="E2" s="29">
        <v>39179</v>
      </c>
      <c r="F2" s="29">
        <v>39209</v>
      </c>
      <c r="G2" s="29">
        <v>39240</v>
      </c>
      <c r="H2" s="29">
        <v>39270</v>
      </c>
      <c r="I2" s="29">
        <v>39301</v>
      </c>
    </row>
    <row r="3" spans="1:9" ht="12.75">
      <c r="A3" t="s">
        <v>71</v>
      </c>
      <c r="B3" s="30">
        <v>318</v>
      </c>
      <c r="C3" s="30">
        <v>226.66</v>
      </c>
      <c r="D3" s="30">
        <v>185.84</v>
      </c>
      <c r="E3" s="30">
        <v>215.05</v>
      </c>
      <c r="F3" s="30">
        <v>307.59</v>
      </c>
      <c r="G3" s="30">
        <v>272.09</v>
      </c>
      <c r="H3" s="30">
        <v>246.69</v>
      </c>
      <c r="I3" s="30">
        <v>113.59</v>
      </c>
    </row>
    <row r="4" spans="1:9" ht="12.75">
      <c r="A4" s="31" t="s">
        <v>72</v>
      </c>
      <c r="B4" s="32">
        <v>99</v>
      </c>
      <c r="C4" s="32">
        <v>87.13</v>
      </c>
      <c r="D4" s="32">
        <v>83.5</v>
      </c>
      <c r="E4" s="32">
        <v>212.78</v>
      </c>
      <c r="F4" s="32">
        <v>115</v>
      </c>
      <c r="G4" s="32">
        <v>126.95</v>
      </c>
      <c r="H4" s="32">
        <v>56.96</v>
      </c>
      <c r="I4" s="32">
        <v>93.59</v>
      </c>
    </row>
    <row r="5" spans="1:9" ht="12.75">
      <c r="A5" s="31" t="s">
        <v>73</v>
      </c>
      <c r="B5" s="32">
        <v>45</v>
      </c>
      <c r="C5" s="32">
        <v>28.63</v>
      </c>
      <c r="D5" s="32">
        <v>15.25</v>
      </c>
      <c r="E5" s="32">
        <v>13.56</v>
      </c>
      <c r="F5" s="32">
        <v>52.3</v>
      </c>
      <c r="G5" s="32">
        <v>45.76</v>
      </c>
      <c r="H5" s="32">
        <v>25.02</v>
      </c>
      <c r="I5" s="32">
        <v>16.5</v>
      </c>
    </row>
    <row r="6" spans="1:9" ht="12.75">
      <c r="A6" t="s">
        <v>74</v>
      </c>
      <c r="B6" s="30">
        <v>48</v>
      </c>
      <c r="C6" s="30">
        <v>50.81</v>
      </c>
      <c r="D6" s="30">
        <v>53.19</v>
      </c>
      <c r="E6" s="30">
        <v>21.46</v>
      </c>
      <c r="F6" s="30">
        <v>38.86</v>
      </c>
      <c r="G6" s="30">
        <v>23</v>
      </c>
      <c r="H6" s="30">
        <v>44.79</v>
      </c>
      <c r="I6" s="30">
        <v>36.46</v>
      </c>
    </row>
    <row r="7" spans="1:9" ht="12.75">
      <c r="A7" t="s">
        <v>75</v>
      </c>
      <c r="B7" s="30">
        <v>22.5</v>
      </c>
      <c r="C7" s="30">
        <v>95.25</v>
      </c>
      <c r="D7" s="30">
        <v>78</v>
      </c>
      <c r="E7" s="30">
        <v>19</v>
      </c>
      <c r="F7" s="30">
        <v>30</v>
      </c>
      <c r="G7" s="30">
        <v>65.5</v>
      </c>
      <c r="H7" s="30">
        <v>7.5</v>
      </c>
      <c r="I7" s="30">
        <v>8</v>
      </c>
    </row>
    <row r="8" spans="1:9" ht="12.75">
      <c r="A8" t="s">
        <v>76</v>
      </c>
      <c r="B8" s="30">
        <v>27</v>
      </c>
      <c r="C8" s="30">
        <v>13.5</v>
      </c>
      <c r="D8" s="30">
        <v>4.9</v>
      </c>
      <c r="E8" s="30">
        <v>1</v>
      </c>
      <c r="F8" s="30">
        <v>7.58</v>
      </c>
      <c r="G8" s="30">
        <v>6</v>
      </c>
      <c r="H8" s="30">
        <v>28.33</v>
      </c>
      <c r="I8" s="30">
        <v>1.75</v>
      </c>
    </row>
    <row r="9" spans="1:9" ht="12.75">
      <c r="A9" t="s">
        <v>77</v>
      </c>
      <c r="B9" s="30">
        <v>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1:9" ht="12.75">
      <c r="A10" t="s">
        <v>78</v>
      </c>
      <c r="B10" s="30">
        <v>8</v>
      </c>
      <c r="C10" s="30">
        <v>9.75</v>
      </c>
      <c r="D10" s="30">
        <v>0.5</v>
      </c>
      <c r="E10" s="30">
        <v>0</v>
      </c>
      <c r="F10" s="30">
        <v>0.5</v>
      </c>
      <c r="G10" s="30">
        <v>0.75</v>
      </c>
      <c r="H10" s="30">
        <v>0.65</v>
      </c>
      <c r="I10" s="30">
        <v>7.83</v>
      </c>
    </row>
    <row r="11" spans="1:9" ht="12.75">
      <c r="A11" t="s">
        <v>79</v>
      </c>
      <c r="B11" s="30">
        <f aca="true" t="shared" si="0" ref="B11:I11">SUM(B3:B10)</f>
        <v>570.5</v>
      </c>
      <c r="C11" s="30">
        <f t="shared" si="0"/>
        <v>511.72999999999996</v>
      </c>
      <c r="D11" s="30">
        <f t="shared" si="0"/>
        <v>421.18</v>
      </c>
      <c r="E11" s="30">
        <f t="shared" si="0"/>
        <v>482.85</v>
      </c>
      <c r="F11" s="30">
        <f t="shared" si="0"/>
        <v>551.83</v>
      </c>
      <c r="G11" s="30">
        <f t="shared" si="0"/>
        <v>540.05</v>
      </c>
      <c r="H11" s="30">
        <f t="shared" si="0"/>
        <v>409.93999999999994</v>
      </c>
      <c r="I11" s="30">
        <f t="shared" si="0"/>
        <v>277.71999999999997</v>
      </c>
    </row>
    <row r="13" spans="1:10" ht="12.75">
      <c r="A13" t="s">
        <v>80</v>
      </c>
      <c r="B13" s="11">
        <f>+ROUND(((B3+B4+B5)/B11),2)</f>
        <v>0.81</v>
      </c>
      <c r="C13" s="11">
        <f aca="true" t="shared" si="1" ref="C13:I13">+ROUND(((C3+C4+C5)/C11),2)</f>
        <v>0.67</v>
      </c>
      <c r="D13" s="11">
        <f t="shared" si="1"/>
        <v>0.68</v>
      </c>
      <c r="E13" s="11">
        <f t="shared" si="1"/>
        <v>0.91</v>
      </c>
      <c r="F13" s="11">
        <f t="shared" si="1"/>
        <v>0.86</v>
      </c>
      <c r="G13" s="11">
        <f t="shared" si="1"/>
        <v>0.82</v>
      </c>
      <c r="H13" s="11">
        <f t="shared" si="1"/>
        <v>0.8</v>
      </c>
      <c r="I13" s="11">
        <f t="shared" si="1"/>
        <v>0.81</v>
      </c>
      <c r="J13" s="33">
        <f>AVERAGE(B13:I13)</f>
        <v>0.7949999999999999</v>
      </c>
    </row>
    <row r="16" spans="1:9" ht="12.75">
      <c r="A16" t="s">
        <v>81</v>
      </c>
      <c r="B16" s="30">
        <v>134</v>
      </c>
      <c r="C16" s="30">
        <v>32</v>
      </c>
      <c r="D16" s="30">
        <v>104</v>
      </c>
      <c r="E16" s="30">
        <v>20.75</v>
      </c>
      <c r="F16" s="30">
        <v>60</v>
      </c>
      <c r="G16" s="30">
        <v>86</v>
      </c>
      <c r="H16" s="30">
        <v>179.5</v>
      </c>
      <c r="I16" s="30">
        <v>154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sjsharpe</dc:creator>
  <cp:keywords/>
  <dc:description/>
  <cp:lastModifiedBy>sjsharpe</cp:lastModifiedBy>
  <cp:lastPrinted>2008-05-08T16:10:32Z</cp:lastPrinted>
  <dcterms:created xsi:type="dcterms:W3CDTF">2008-01-17T16:51:36Z</dcterms:created>
  <dcterms:modified xsi:type="dcterms:W3CDTF">2008-05-08T16:10:38Z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